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📥 Data Transaksi" sheetId="1" r:id="rId5"/>
    <sheet state="visible" name="📊 Metode FIFO" sheetId="2" r:id="rId6"/>
    <sheet state="visible" name="📊 Metode Average" sheetId="3" r:id="rId7"/>
    <sheet state="visible" name="📈 Ringkasan" sheetId="4" r:id="rId8"/>
  </sheets>
  <definedNames/>
  <calcPr/>
</workbook>
</file>

<file path=xl/sharedStrings.xml><?xml version="1.0" encoding="utf-8"?>
<sst xmlns="http://schemas.openxmlformats.org/spreadsheetml/2006/main" count="110" uniqueCount="85">
  <si>
    <t>DATA TRANSAKSI PERSEDIAAN BARANG</t>
  </si>
  <si>
    <t xml:space="preserve"> RINGKASAN &amp; PERBANDINGAN FIFO vs AVERAGE</t>
  </si>
  <si>
    <t xml:space="preserve"> KARTU STOK METODE AVERAGE (Rata-Rata Bergerak / Moving Average)</t>
  </si>
  <si>
    <t xml:space="preserve">  KARTU STOK METODE FIFO (First In, First Out)</t>
  </si>
  <si>
    <t>PERBANDINGAN NILAI PERSEDIAAN &amp; HPP</t>
  </si>
  <si>
    <t>Nama Produk :</t>
  </si>
  <si>
    <t>Contoh: Tepung Terigu 1kg</t>
  </si>
  <si>
    <t xml:space="preserve">  KARTU STOK AVERAGE MUTASI PERSEDIAAN</t>
  </si>
  <si>
    <t>Keterangan</t>
  </si>
  <si>
    <t>Satuan :</t>
  </si>
  <si>
    <t>Kg</t>
  </si>
  <si>
    <t xml:space="preserve">  PERSEDIAAN AWAL</t>
  </si>
  <si>
    <t>Metode FIFO</t>
  </si>
  <si>
    <t>Periode :</t>
  </si>
  <si>
    <t>Januari 2025</t>
  </si>
  <si>
    <t>Metode Average</t>
  </si>
  <si>
    <t>Selisih
(FIFO − Avg)</t>
  </si>
  <si>
    <t>Keterangan Singkat</t>
  </si>
  <si>
    <t>Qty Persediaan Awal</t>
  </si>
  <si>
    <t>PERSEDIAAN AWAL PERIODE</t>
  </si>
  <si>
    <t>No.</t>
  </si>
  <si>
    <t>Tanggal</t>
  </si>
  <si>
    <t>Qty Awal (unit)</t>
  </si>
  <si>
    <t>Tipe</t>
  </si>
  <si>
    <t>Batch</t>
  </si>
  <si>
    <t>Masuk
Qty</t>
  </si>
  <si>
    <t>Harga Pokok/unit (Rp)</t>
  </si>
  <si>
    <t>Keluar
Qty</t>
  </si>
  <si>
    <t>Qty (unit)</t>
  </si>
  <si>
    <t>Total Nilai Awal (Rp)</t>
  </si>
  <si>
    <t>Saldo
Qty</t>
  </si>
  <si>
    <t>Harga Rata-Rata
(Rp/unit)</t>
  </si>
  <si>
    <t>Harga/unit (Rp)</t>
  </si>
  <si>
    <t>Nilai Saldo
(Rp)</t>
  </si>
  <si>
    <t>Nilai Total (Rp)</t>
  </si>
  <si>
    <t>Saldo Awal</t>
  </si>
  <si>
    <t>Batch-0 (Saldo Awal)</t>
  </si>
  <si>
    <t>Sama untuk kedua metode</t>
  </si>
  <si>
    <t>Nilai Persediaan Awal (Rp)</t>
  </si>
  <si>
    <t>AWAL</t>
  </si>
  <si>
    <t>TABEL TRANSAKSI (Pembelian Masuk &amp; Penjualan Keluar)</t>
  </si>
  <si>
    <t>Total Qty Masuk</t>
  </si>
  <si>
    <t>Tipe
(MASUK/KELUAR)</t>
  </si>
  <si>
    <t>Qty
(unit)</t>
  </si>
  <si>
    <t>Harga Satuan
(Rp)</t>
  </si>
  <si>
    <t xml:space="preserve"> KARTU STOK FIFO: MUTASI PERSEDIAAN</t>
  </si>
  <si>
    <t>Total Nilai
(Rp)</t>
  </si>
  <si>
    <t>Catatan</t>
  </si>
  <si>
    <t>-</t>
  </si>
  <si>
    <t>05/01/2025</t>
  </si>
  <si>
    <t>Total Qty Keluar</t>
  </si>
  <si>
    <t>Pembelian awal bulan</t>
  </si>
  <si>
    <t>Masuk
Harga/unit</t>
  </si>
  <si>
    <t>MASUK</t>
  </si>
  <si>
    <t>Qty Persediaan Akhir</t>
  </si>
  <si>
    <t>Harus sama kedua metode</t>
  </si>
  <si>
    <t>08/01/2025</t>
  </si>
  <si>
    <t>Nilai Persediaan Akhir (Rp)</t>
  </si>
  <si>
    <t>Penjualan ke Toko A</t>
  </si>
  <si>
    <t>KELUAR</t>
  </si>
  <si>
    <t>12/01/2025</t>
  </si>
  <si>
    <t>Pembelian tambahan stok</t>
  </si>
  <si>
    <t>FIFO lebih tinggi bila harga naik</t>
  </si>
  <si>
    <t>HPP — Harga Pokok Penjualan</t>
  </si>
  <si>
    <t>15/01/2025</t>
  </si>
  <si>
    <t>Penjualan ke Toko B</t>
  </si>
  <si>
    <t>20/01/2025</t>
  </si>
  <si>
    <t>Pembelian akhir bulan</t>
  </si>
  <si>
    <t>Average menghasilkan HPP lebih stabil</t>
  </si>
  <si>
    <t>25/01/2025</t>
  </si>
  <si>
    <t>Penjualan ke Toko C</t>
  </si>
  <si>
    <t>28/01/2025</t>
  </si>
  <si>
    <t>Retur pembelian (masuk)</t>
  </si>
  <si>
    <t>30/01/2025</t>
  </si>
  <si>
    <t>Penjualan akhir bulan</t>
  </si>
  <si>
    <t>RINGKASAN PERSEDIAAN AKHIR METODE AVERAGE</t>
  </si>
  <si>
    <t>Total Qty Masuk (unit)</t>
  </si>
  <si>
    <t>Total Qty Keluar (unit)</t>
  </si>
  <si>
    <t>Qty Persediaan Akhir (unit)</t>
  </si>
  <si>
    <t>Harga Rata-Rata Akhir (Rp/unit)</t>
  </si>
  <si>
    <t>Nilai Persediaan Akhir Average (Rp)</t>
  </si>
  <si>
    <t>HPP — Harga Pokok Penjualan (Rp)</t>
  </si>
  <si>
    <t>RINGKASAN PERSEDIAAN AKHIR METODE FIFO</t>
  </si>
  <si>
    <t>Nilai Persediaan Akhir FIFO (Rp)</t>
  </si>
  <si>
    <t>HPP Harga Pokok Penjualan (Rp)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</si>
</sst>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1.0"/>
      <color theme="1"/>
      <name val="Calibri"/>
      <scheme val="minor"/>
    </font>
    <font>
      <b/>
      <sz val="13.0"/>
      <color rgb="FFFFFFFF"/>
      <name val="Arial"/>
    </font>
    <font/>
    <font>
      <b/>
      <sz val="10.0"/>
      <color rgb="FF2E4057"/>
      <name val="Arial"/>
    </font>
    <font>
      <b/>
      <sz val="10.0"/>
      <color rgb="FFFFFFFF"/>
      <name val="Arial"/>
    </font>
    <font>
      <sz val="10.0"/>
      <color rgb="FF000000"/>
      <name val="Arial"/>
    </font>
    <font>
      <color theme="1"/>
      <name val="Arial"/>
    </font>
    <font>
      <color theme="1"/>
      <name val="Calibri"/>
      <scheme val="minor"/>
    </font>
    <font>
      <sz val="11.0"/>
      <color theme="1"/>
      <name val="Calibri"/>
    </font>
    <font>
      <sz val="11.0"/>
      <color theme="1"/>
      <name val="Arial"/>
    </font>
    <font>
      <b/>
      <sz val="11.0"/>
      <color theme="1"/>
      <name val="Arial"/>
    </font>
    <font>
      <sz val="10.0"/>
      <color theme="1"/>
      <name val="Arial"/>
    </font>
    <font>
      <b/>
      <sz val="10.0"/>
      <color rgb="FF000000"/>
      <name val="Arial"/>
    </font>
  </fonts>
  <fills count="9">
    <fill>
      <patternFill patternType="none"/>
    </fill>
    <fill>
      <patternFill patternType="lightGray"/>
    </fill>
    <fill>
      <patternFill patternType="solid">
        <fgColor rgb="FF2E4057"/>
        <bgColor rgb="FF2E4057"/>
      </patternFill>
    </fill>
    <fill>
      <patternFill patternType="solid">
        <fgColor rgb="FF3D85C6"/>
        <bgColor rgb="FF3D85C6"/>
      </patternFill>
    </fill>
    <fill>
      <patternFill patternType="solid">
        <fgColor rgb="FFE9ECEF"/>
        <bgColor rgb="FFE9ECEF"/>
      </patternFill>
    </fill>
    <fill>
      <patternFill patternType="solid">
        <fgColor rgb="FFFFFFFF"/>
        <bgColor rgb="FFFFFFFF"/>
      </patternFill>
    </fill>
    <fill>
      <patternFill patternType="solid">
        <fgColor rgb="FFCFE2F3"/>
        <bgColor rgb="FFCFE2F3"/>
      </patternFill>
    </fill>
    <fill>
      <patternFill patternType="solid">
        <fgColor rgb="FFF8F9FA"/>
        <bgColor rgb="FFF8F9FA"/>
      </patternFill>
    </fill>
    <fill>
      <patternFill patternType="solid">
        <fgColor rgb="FFF0F4F8"/>
        <bgColor rgb="FFF0F4F8"/>
      </patternFill>
    </fill>
  </fills>
  <borders count="9">
    <border/>
    <border>
      <left/>
      <top/>
      <bottom/>
    </border>
    <border>
      <top/>
      <bottom/>
    </border>
    <border>
      <right/>
      <top/>
      <bottom/>
    </border>
    <border>
      <left style="thin">
        <color rgb="FFCCCCCC"/>
      </left>
      <top style="thin">
        <color rgb="FFCCCCCC"/>
      </top>
      <bottom style="thin">
        <color rgb="FFCCCCCC"/>
      </bottom>
    </border>
    <border>
      <top style="thin">
        <color rgb="FFCCCCCC"/>
      </top>
      <bottom style="thin">
        <color rgb="FFCCCCCC"/>
      </bottom>
    </border>
    <border>
      <right/>
      <top style="thin">
        <color rgb="FFCCCCCC"/>
      </top>
      <bottom style="thin">
        <color rgb="FFCCCCCC"/>
      </bottom>
    </border>
    <border>
      <left style="medium">
        <color rgb="FF2E4057"/>
      </left>
      <right style="medium">
        <color rgb="FF2E4057"/>
      </right>
      <top style="medium">
        <color rgb="FF2E4057"/>
      </top>
      <bottom style="medium">
        <color rgb="FF2E4057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right" shrinkToFit="0" vertical="center" wrapText="0"/>
    </xf>
    <xf borderId="1" fillId="3" fontId="4" numFmtId="0" xfId="0" applyAlignment="1" applyBorder="1" applyFill="1" applyFont="1">
      <alignment horizontal="left" readingOrder="0" shrinkToFit="0" vertical="center" wrapText="1"/>
    </xf>
    <xf borderId="4" fillId="0" fontId="5" numFmtId="0" xfId="0" applyAlignment="1" applyBorder="1" applyFont="1">
      <alignment horizontal="left" shrinkToFit="0" vertical="center" wrapText="1"/>
    </xf>
    <xf borderId="5" fillId="0" fontId="2" numFmtId="0" xfId="0" applyBorder="1" applyFont="1"/>
    <xf borderId="6" fillId="0" fontId="2" numFmtId="0" xfId="0" applyBorder="1" applyFont="1"/>
    <xf borderId="0" fillId="0" fontId="6" numFmtId="0" xfId="0" applyFont="1"/>
    <xf borderId="1" fillId="2" fontId="4" numFmtId="0" xfId="0" applyAlignment="1" applyBorder="1" applyFill="1" applyFont="1">
      <alignment horizontal="center" readingOrder="0" shrinkToFit="0" vertical="center" wrapText="1"/>
    </xf>
    <xf borderId="7" fillId="2" fontId="4" numFmtId="0" xfId="0" applyAlignment="1" applyBorder="1" applyFill="1" applyFont="1">
      <alignment horizontal="center" shrinkToFit="0" vertical="center" wrapText="1"/>
    </xf>
    <xf borderId="0" fillId="0" fontId="7" numFmtId="0" xfId="0" applyAlignment="1" applyFont="1">
      <alignment horizontal="center"/>
    </xf>
    <xf borderId="1" fillId="3" fontId="4" numFmtId="0" xfId="0" applyAlignment="1" applyBorder="1" applyFill="1" applyFont="1">
      <alignment horizontal="center" readingOrder="0" shrinkToFit="0" vertical="center" wrapText="1"/>
    </xf>
    <xf borderId="8" fillId="4" fontId="3" numFmtId="3" xfId="0" applyAlignment="1" applyBorder="1" applyFill="1" applyFont="1" applyNumberFormat="1">
      <alignment horizontal="left" shrinkToFit="0" vertical="center" wrapText="1"/>
    </xf>
    <xf borderId="7" fillId="3" fontId="4" numFmtId="0" xfId="0" applyAlignment="1" applyBorder="1" applyFill="1" applyFont="1">
      <alignment horizontal="center" shrinkToFit="0" vertical="center" wrapText="1"/>
    </xf>
    <xf borderId="8" fillId="4" fontId="3" numFmtId="0" xfId="0" applyAlignment="1" applyBorder="1" applyFill="1" applyFont="1">
      <alignment horizontal="center" shrinkToFit="0" vertical="center" wrapText="1"/>
    </xf>
    <xf borderId="8" fillId="0" fontId="8" numFmtId="3" xfId="0" applyAlignment="1" applyBorder="1" applyFont="1" applyNumberFormat="1">
      <alignment horizontal="center" shrinkToFit="0" vertical="center" wrapText="1"/>
    </xf>
    <xf borderId="8" fillId="0" fontId="5" numFmtId="3" xfId="0" applyAlignment="1" applyBorder="1" applyFont="1" applyNumberFormat="1">
      <alignment horizontal="center" shrinkToFit="0" vertical="center" wrapText="1"/>
    </xf>
    <xf borderId="8" fillId="5" fontId="9" numFmtId="3" xfId="0" applyAlignment="1" applyBorder="1" applyFill="1" applyFont="1" applyNumberFormat="1">
      <alignment horizontal="left" shrinkToFit="0" vertical="center" wrapText="1"/>
    </xf>
    <xf borderId="8" fillId="5" fontId="5" numFmtId="49" xfId="0" applyAlignment="1" applyBorder="1" applyFill="1" applyFont="1" applyNumberFormat="1">
      <alignment horizontal="left" shrinkToFit="0" vertical="center" wrapText="1"/>
    </xf>
    <xf borderId="8" fillId="6" fontId="8" numFmtId="3" xfId="0" applyAlignment="1" applyBorder="1" applyFill="1" applyFont="1" applyNumberFormat="1">
      <alignment horizontal="center" shrinkToFit="0" vertical="center" wrapText="1"/>
    </xf>
    <xf borderId="8" fillId="5" fontId="9" numFmtId="3" xfId="0" applyAlignment="1" applyBorder="1" applyFill="1" applyFont="1" applyNumberFormat="1">
      <alignment horizontal="center" shrinkToFit="0" vertical="center" wrapText="1"/>
    </xf>
    <xf borderId="8" fillId="5" fontId="10" numFmtId="3" xfId="0" applyAlignment="1" applyBorder="1" applyFill="1" applyFont="1" applyNumberFormat="1">
      <alignment horizontal="center" shrinkToFit="0" vertical="center" wrapText="1"/>
    </xf>
    <xf borderId="8" fillId="5" fontId="5" numFmtId="0" xfId="0" applyAlignment="1" applyBorder="1" applyFill="1" applyFont="1">
      <alignment horizontal="center" shrinkToFit="0" vertical="center" wrapText="1"/>
    </xf>
    <xf borderId="8" fillId="5" fontId="5" numFmtId="49" xfId="0" applyAlignment="1" applyBorder="1" applyFill="1" applyFont="1" applyNumberFormat="1">
      <alignment horizontal="left" readingOrder="0" shrinkToFit="0" vertical="center" wrapText="1"/>
    </xf>
    <xf borderId="8" fillId="0" fontId="5" numFmtId="0" xfId="0" applyAlignment="1" applyBorder="1" applyFont="1">
      <alignment horizontal="center" shrinkToFit="0" vertical="center" wrapText="1"/>
    </xf>
    <xf borderId="8" fillId="0" fontId="5" numFmtId="0" xfId="0" applyAlignment="1" applyBorder="1" applyFont="1">
      <alignment horizontal="left" shrinkToFit="0" vertical="center" wrapText="1"/>
    </xf>
    <xf borderId="8" fillId="0" fontId="5" numFmtId="3" xfId="0" applyAlignment="1" applyBorder="1" applyFont="1" applyNumberFormat="1">
      <alignment horizontal="left" shrinkToFit="0" vertical="center" wrapText="1"/>
    </xf>
    <xf borderId="8" fillId="0" fontId="9" numFmtId="3" xfId="0" applyAlignment="1" applyBorder="1" applyFont="1" applyNumberFormat="1">
      <alignment horizontal="center" shrinkToFit="0" vertical="center" wrapText="1"/>
    </xf>
    <xf borderId="8" fillId="0" fontId="11" numFmtId="3" xfId="0" applyAlignment="1" applyBorder="1" applyFont="1" applyNumberFormat="1">
      <alignment horizontal="center" shrinkToFit="0" vertical="center" wrapText="1"/>
    </xf>
    <xf borderId="8" fillId="6" fontId="5" numFmtId="3" xfId="0" applyAlignment="1" applyBorder="1" applyFill="1" applyFont="1" applyNumberFormat="1">
      <alignment horizontal="center" shrinkToFit="0" vertical="center" wrapText="1"/>
    </xf>
    <xf borderId="8" fillId="7" fontId="5" numFmtId="0" xfId="0" applyAlignment="1" applyBorder="1" applyFill="1" applyFont="1">
      <alignment horizontal="left" shrinkToFit="0" vertical="center" wrapText="1"/>
    </xf>
    <xf borderId="8" fillId="8" fontId="5" numFmtId="0" xfId="0" applyAlignment="1" applyBorder="1" applyFill="1" applyFont="1">
      <alignment horizontal="center" shrinkToFit="0" vertical="center" wrapText="1"/>
    </xf>
    <xf borderId="8" fillId="6" fontId="9" numFmtId="3" xfId="0" applyAlignment="1" applyBorder="1" applyFill="1" applyFont="1" applyNumberFormat="1">
      <alignment horizontal="center" shrinkToFit="0" vertical="center" wrapText="1"/>
    </xf>
    <xf borderId="8" fillId="0" fontId="5" numFmtId="4" xfId="0" applyAlignment="1" applyBorder="1" applyFont="1" applyNumberFormat="1">
      <alignment horizontal="center" shrinkToFit="0" vertical="center" wrapText="1"/>
    </xf>
    <xf borderId="4" fillId="4" fontId="3" numFmtId="0" xfId="0" applyAlignment="1" applyBorder="1" applyFill="1" applyFont="1">
      <alignment horizontal="left" shrinkToFit="0" vertical="center" wrapText="1"/>
    </xf>
    <xf borderId="4" fillId="6" fontId="12" numFmtId="3" xfId="0" applyAlignment="1" applyBorder="1" applyFill="1" applyFont="1" applyNumberFormat="1">
      <alignment horizontal="right" shrinkToFit="0" vertical="center" wrapText="0"/>
    </xf>
    <xf borderId="4" fillId="6" fontId="12" numFmtId="4" xfId="0" applyAlignment="1" applyBorder="1" applyFill="1" applyFont="1" applyNumberFormat="1">
      <alignment horizontal="right" shrinkToFit="0" vertical="center" wrapText="0"/>
    </xf>
    <xf borderId="4" fillId="4" fontId="3" numFmtId="0" xfId="0" applyAlignment="1" applyBorder="1" applyFill="1" applyFont="1">
      <alignment horizontal="left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6.0"/>
    <col customWidth="1" min="2" max="2" width="22.14"/>
    <col customWidth="1" min="3" max="3" width="28.0"/>
    <col customWidth="1" min="4" max="4" width="20.14"/>
    <col customWidth="1" min="5" max="5" width="10.0"/>
    <col customWidth="1" min="6" max="7" width="16.0"/>
    <col customWidth="1" min="8" max="8" width="22.0"/>
    <col customWidth="1" min="9" max="26" width="8.71"/>
  </cols>
  <sheetData>
    <row r="1" ht="30.0" customHeight="1">
      <c r="A1" s="1" t="s">
        <v>0</v>
      </c>
      <c r="B1" s="2"/>
      <c r="C1" s="2"/>
      <c r="D1" s="2"/>
      <c r="E1" s="2"/>
      <c r="F1" s="2"/>
      <c r="G1" s="2"/>
      <c r="H1" s="3"/>
    </row>
    <row r="2" ht="19.5" customHeight="1">
      <c r="A2" s="4" t="s">
        <v>5</v>
      </c>
      <c r="B2" s="6" t="s">
        <v>6</v>
      </c>
      <c r="C2" s="7"/>
      <c r="D2" s="8"/>
    </row>
    <row r="3" ht="19.5" customHeight="1">
      <c r="A3" s="4" t="s">
        <v>9</v>
      </c>
      <c r="B3" s="6" t="s">
        <v>10</v>
      </c>
      <c r="C3" s="7"/>
      <c r="D3" s="8"/>
    </row>
    <row r="4" ht="19.5" customHeight="1">
      <c r="A4" s="4" t="s">
        <v>13</v>
      </c>
      <c r="B4" s="6" t="s">
        <v>14</v>
      </c>
      <c r="C4" s="7"/>
      <c r="D4" s="8"/>
    </row>
    <row r="5" ht="7.5" customHeight="1"/>
    <row r="6" ht="21.75" customHeight="1">
      <c r="A6" s="13" t="s">
        <v>19</v>
      </c>
      <c r="B6" s="2"/>
      <c r="C6" s="2"/>
      <c r="D6" s="2"/>
      <c r="E6" s="2"/>
      <c r="F6" s="2"/>
      <c r="G6" s="2"/>
      <c r="H6" s="3"/>
    </row>
    <row r="7" ht="21.75" customHeight="1">
      <c r="A7" s="16" t="s">
        <v>22</v>
      </c>
      <c r="B7" s="16" t="s">
        <v>26</v>
      </c>
      <c r="C7" s="16" t="s">
        <v>29</v>
      </c>
    </row>
    <row r="8" ht="21.75" customHeight="1">
      <c r="A8" s="17">
        <v>100.0</v>
      </c>
      <c r="B8" s="17">
        <v>5000.0</v>
      </c>
      <c r="C8" s="21">
        <f>A8*B8</f>
        <v>500000</v>
      </c>
    </row>
    <row r="9" ht="7.5" customHeight="1"/>
    <row r="10" ht="21.75" customHeight="1">
      <c r="A10" s="10" t="s">
        <v>40</v>
      </c>
      <c r="B10" s="2"/>
      <c r="C10" s="2"/>
      <c r="D10" s="2"/>
      <c r="E10" s="2"/>
      <c r="F10" s="2"/>
      <c r="G10" s="2"/>
      <c r="H10" s="3"/>
    </row>
    <row r="11" ht="34.5" customHeight="1">
      <c r="A11" s="15" t="s">
        <v>20</v>
      </c>
      <c r="B11" s="15" t="s">
        <v>21</v>
      </c>
      <c r="C11" s="15" t="s">
        <v>8</v>
      </c>
      <c r="D11" s="15" t="s">
        <v>42</v>
      </c>
      <c r="E11" s="15" t="s">
        <v>43</v>
      </c>
      <c r="F11" s="15" t="s">
        <v>44</v>
      </c>
      <c r="G11" s="15" t="s">
        <v>46</v>
      </c>
      <c r="H11" s="15" t="s">
        <v>47</v>
      </c>
    </row>
    <row r="12" ht="19.5" customHeight="1">
      <c r="A12" s="24">
        <v>1.0</v>
      </c>
      <c r="B12" s="26" t="s">
        <v>49</v>
      </c>
      <c r="C12" s="27" t="s">
        <v>51</v>
      </c>
      <c r="D12" s="26" t="s">
        <v>53</v>
      </c>
      <c r="E12" s="18">
        <v>50.0</v>
      </c>
      <c r="F12" s="18">
        <v>5200.0</v>
      </c>
      <c r="G12" s="31">
        <f t="shared" ref="G12:G31" si="1">IF(AND(D12="MASUK",F12&gt;0),E12*F12,0)</f>
        <v>260000</v>
      </c>
      <c r="H12" s="32"/>
    </row>
    <row r="13" ht="19.5" customHeight="1">
      <c r="A13" s="33">
        <v>2.0</v>
      </c>
      <c r="B13" s="26" t="s">
        <v>56</v>
      </c>
      <c r="C13" s="27" t="s">
        <v>58</v>
      </c>
      <c r="D13" s="26" t="s">
        <v>59</v>
      </c>
      <c r="E13" s="18">
        <v>30.0</v>
      </c>
      <c r="F13" s="18"/>
      <c r="G13" s="31">
        <f t="shared" si="1"/>
        <v>0</v>
      </c>
      <c r="H13" s="32"/>
    </row>
    <row r="14" ht="19.5" customHeight="1">
      <c r="A14" s="24">
        <v>3.0</v>
      </c>
      <c r="B14" s="26" t="s">
        <v>60</v>
      </c>
      <c r="C14" s="27" t="s">
        <v>61</v>
      </c>
      <c r="D14" s="26" t="s">
        <v>53</v>
      </c>
      <c r="E14" s="18">
        <v>80.0</v>
      </c>
      <c r="F14" s="18">
        <v>5400.0</v>
      </c>
      <c r="G14" s="31">
        <f t="shared" si="1"/>
        <v>432000</v>
      </c>
      <c r="H14" s="32"/>
    </row>
    <row r="15" ht="19.5" customHeight="1">
      <c r="A15" s="33">
        <v>4.0</v>
      </c>
      <c r="B15" s="26" t="s">
        <v>64</v>
      </c>
      <c r="C15" s="27" t="s">
        <v>65</v>
      </c>
      <c r="D15" s="26" t="s">
        <v>59</v>
      </c>
      <c r="E15" s="18">
        <v>60.0</v>
      </c>
      <c r="F15" s="18"/>
      <c r="G15" s="31">
        <f t="shared" si="1"/>
        <v>0</v>
      </c>
      <c r="H15" s="32"/>
    </row>
    <row r="16" ht="19.5" customHeight="1">
      <c r="A16" s="24">
        <v>5.0</v>
      </c>
      <c r="B16" s="26" t="s">
        <v>66</v>
      </c>
      <c r="C16" s="27" t="s">
        <v>67</v>
      </c>
      <c r="D16" s="26" t="s">
        <v>53</v>
      </c>
      <c r="E16" s="18">
        <v>40.0</v>
      </c>
      <c r="F16" s="18">
        <v>5600.0</v>
      </c>
      <c r="G16" s="31">
        <f t="shared" si="1"/>
        <v>224000</v>
      </c>
      <c r="H16" s="32"/>
    </row>
    <row r="17" ht="19.5" customHeight="1">
      <c r="A17" s="33">
        <v>6.0</v>
      </c>
      <c r="B17" s="26" t="s">
        <v>69</v>
      </c>
      <c r="C17" s="27" t="s">
        <v>70</v>
      </c>
      <c r="D17" s="26" t="s">
        <v>59</v>
      </c>
      <c r="E17" s="18">
        <v>50.0</v>
      </c>
      <c r="F17" s="18"/>
      <c r="G17" s="31">
        <f t="shared" si="1"/>
        <v>0</v>
      </c>
      <c r="H17" s="32"/>
    </row>
    <row r="18" ht="19.5" customHeight="1">
      <c r="A18" s="24">
        <v>7.0</v>
      </c>
      <c r="B18" s="26" t="s">
        <v>71</v>
      </c>
      <c r="C18" s="27" t="s">
        <v>72</v>
      </c>
      <c r="D18" s="26" t="s">
        <v>53</v>
      </c>
      <c r="E18" s="18">
        <v>10.0</v>
      </c>
      <c r="F18" s="18">
        <v>5400.0</v>
      </c>
      <c r="G18" s="31">
        <f t="shared" si="1"/>
        <v>54000</v>
      </c>
      <c r="H18" s="32"/>
    </row>
    <row r="19" ht="19.5" customHeight="1">
      <c r="A19" s="33">
        <v>8.0</v>
      </c>
      <c r="B19" s="26" t="s">
        <v>73</v>
      </c>
      <c r="C19" s="27" t="s">
        <v>74</v>
      </c>
      <c r="D19" s="26" t="s">
        <v>59</v>
      </c>
      <c r="E19" s="18">
        <v>20.0</v>
      </c>
      <c r="F19" s="18"/>
      <c r="G19" s="31">
        <f t="shared" si="1"/>
        <v>0</v>
      </c>
      <c r="H19" s="32"/>
    </row>
    <row r="20" ht="19.5" customHeight="1">
      <c r="A20" s="24">
        <v>9.0</v>
      </c>
      <c r="B20" s="26"/>
      <c r="C20" s="27"/>
      <c r="D20" s="26"/>
      <c r="E20" s="18"/>
      <c r="F20" s="18"/>
      <c r="G20" s="31">
        <f t="shared" si="1"/>
        <v>0</v>
      </c>
      <c r="H20" s="32"/>
    </row>
    <row r="21" ht="19.5" customHeight="1">
      <c r="A21" s="33">
        <v>10.0</v>
      </c>
      <c r="B21" s="26"/>
      <c r="C21" s="27"/>
      <c r="D21" s="26"/>
      <c r="E21" s="18"/>
      <c r="F21" s="18"/>
      <c r="G21" s="31">
        <f t="shared" si="1"/>
        <v>0</v>
      </c>
      <c r="H21" s="32"/>
    </row>
    <row r="22" ht="19.5" customHeight="1">
      <c r="A22" s="24">
        <v>11.0</v>
      </c>
      <c r="B22" s="26"/>
      <c r="C22" s="27"/>
      <c r="D22" s="26"/>
      <c r="E22" s="18"/>
      <c r="F22" s="18"/>
      <c r="G22" s="31">
        <f t="shared" si="1"/>
        <v>0</v>
      </c>
      <c r="H22" s="32"/>
    </row>
    <row r="23" ht="19.5" customHeight="1">
      <c r="A23" s="33">
        <v>12.0</v>
      </c>
      <c r="B23" s="26"/>
      <c r="C23" s="27"/>
      <c r="D23" s="26"/>
      <c r="E23" s="18"/>
      <c r="F23" s="18"/>
      <c r="G23" s="31">
        <f t="shared" si="1"/>
        <v>0</v>
      </c>
      <c r="H23" s="32"/>
    </row>
    <row r="24" ht="19.5" customHeight="1">
      <c r="A24" s="24">
        <v>13.0</v>
      </c>
      <c r="B24" s="26"/>
      <c r="C24" s="27"/>
      <c r="D24" s="26"/>
      <c r="E24" s="18"/>
      <c r="F24" s="18"/>
      <c r="G24" s="31">
        <f t="shared" si="1"/>
        <v>0</v>
      </c>
      <c r="H24" s="32"/>
    </row>
    <row r="25" ht="19.5" customHeight="1">
      <c r="A25" s="33">
        <v>14.0</v>
      </c>
      <c r="B25" s="26"/>
      <c r="C25" s="27"/>
      <c r="D25" s="26"/>
      <c r="E25" s="18"/>
      <c r="F25" s="18"/>
      <c r="G25" s="31">
        <f t="shared" si="1"/>
        <v>0</v>
      </c>
      <c r="H25" s="32"/>
    </row>
    <row r="26" ht="19.5" customHeight="1">
      <c r="A26" s="24">
        <v>15.0</v>
      </c>
      <c r="B26" s="26"/>
      <c r="C26" s="27"/>
      <c r="D26" s="26"/>
      <c r="E26" s="18"/>
      <c r="F26" s="18"/>
      <c r="G26" s="31">
        <f t="shared" si="1"/>
        <v>0</v>
      </c>
      <c r="H26" s="32"/>
    </row>
    <row r="27" ht="19.5" customHeight="1">
      <c r="A27" s="33">
        <v>16.0</v>
      </c>
      <c r="B27" s="26"/>
      <c r="C27" s="27"/>
      <c r="D27" s="26"/>
      <c r="E27" s="18"/>
      <c r="F27" s="18"/>
      <c r="G27" s="31">
        <f t="shared" si="1"/>
        <v>0</v>
      </c>
      <c r="H27" s="32"/>
    </row>
    <row r="28" ht="19.5" customHeight="1">
      <c r="A28" s="24">
        <v>17.0</v>
      </c>
      <c r="B28" s="26"/>
      <c r="C28" s="27"/>
      <c r="D28" s="26"/>
      <c r="E28" s="18"/>
      <c r="F28" s="18"/>
      <c r="G28" s="31">
        <f t="shared" si="1"/>
        <v>0</v>
      </c>
      <c r="H28" s="32"/>
    </row>
    <row r="29" ht="19.5" customHeight="1">
      <c r="A29" s="33">
        <v>18.0</v>
      </c>
      <c r="B29" s="26"/>
      <c r="C29" s="27"/>
      <c r="D29" s="26"/>
      <c r="E29" s="18"/>
      <c r="F29" s="18"/>
      <c r="G29" s="31">
        <f t="shared" si="1"/>
        <v>0</v>
      </c>
      <c r="H29" s="32"/>
    </row>
    <row r="30" ht="19.5" customHeight="1">
      <c r="A30" s="24">
        <v>19.0</v>
      </c>
      <c r="B30" s="26"/>
      <c r="C30" s="27"/>
      <c r="D30" s="26"/>
      <c r="E30" s="18"/>
      <c r="F30" s="18"/>
      <c r="G30" s="31">
        <f t="shared" si="1"/>
        <v>0</v>
      </c>
      <c r="H30" s="32"/>
    </row>
    <row r="31" ht="19.5" customHeight="1">
      <c r="A31" s="33">
        <v>20.0</v>
      </c>
      <c r="B31" s="26"/>
      <c r="C31" s="27"/>
      <c r="D31" s="26"/>
      <c r="E31" s="18"/>
      <c r="F31" s="18"/>
      <c r="G31" s="31">
        <f t="shared" si="1"/>
        <v>0</v>
      </c>
      <c r="H31" s="32"/>
    </row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1:H1"/>
    <mergeCell ref="B2:D2"/>
    <mergeCell ref="B3:D3"/>
    <mergeCell ref="B4:D4"/>
    <mergeCell ref="A6:H6"/>
    <mergeCell ref="A10:H10"/>
  </mergeCells>
  <printOptions/>
  <pageMargins bottom="1.0" footer="0.0" header="0.0" left="0.75" right="0.75" top="1.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9.29"/>
    <col customWidth="1" min="2" max="2" width="12.0"/>
    <col customWidth="1" min="3" max="3" width="25.0"/>
    <col customWidth="1" min="4" max="4" width="17.14"/>
    <col customWidth="1" min="5" max="5" width="10.0"/>
    <col customWidth="1" min="6" max="6" width="15.0"/>
    <col customWidth="1" min="7" max="7" width="10.0"/>
    <col customWidth="1" min="8" max="8" width="12.0"/>
    <col customWidth="1" min="9" max="9" width="16.0"/>
    <col customWidth="1" min="10" max="26" width="8.71"/>
  </cols>
  <sheetData>
    <row r="1" ht="30.0" customHeight="1">
      <c r="A1" s="1" t="s">
        <v>3</v>
      </c>
      <c r="B1" s="2"/>
      <c r="C1" s="2"/>
      <c r="D1" s="2"/>
      <c r="E1" s="2"/>
      <c r="F1" s="2"/>
      <c r="G1" s="2"/>
      <c r="H1" s="2"/>
      <c r="I1" s="3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ht="15.0" customHeight="1">
      <c r="A2" s="13" t="s">
        <v>11</v>
      </c>
      <c r="B2" s="2"/>
      <c r="C2" s="2"/>
      <c r="D2" s="2"/>
      <c r="E2" s="2"/>
      <c r="F2" s="2"/>
      <c r="G2" s="2"/>
      <c r="H2" s="2"/>
      <c r="I2" s="3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ht="21.75" customHeight="1">
      <c r="A3" s="16" t="s">
        <v>24</v>
      </c>
      <c r="B3" s="16" t="s">
        <v>28</v>
      </c>
      <c r="C3" s="16" t="s">
        <v>32</v>
      </c>
      <c r="D3" s="16" t="s">
        <v>34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>
      <c r="A4" s="19" t="s">
        <v>36</v>
      </c>
      <c r="B4" s="22">
        <f>'📥 Data Transaksi'!A8</f>
        <v>100</v>
      </c>
      <c r="C4" s="22">
        <f>'📥 Data Transaksi'!B8</f>
        <v>5000</v>
      </c>
      <c r="D4" s="23">
        <f>'📥 Data Transaksi'!C8</f>
        <v>500000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ht="7.5" customHeight="1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ht="15.0" customHeight="1">
      <c r="A6" s="10" t="s">
        <v>45</v>
      </c>
      <c r="B6" s="2"/>
      <c r="C6" s="2"/>
      <c r="D6" s="2"/>
      <c r="E6" s="2"/>
      <c r="F6" s="2"/>
      <c r="G6" s="2"/>
      <c r="H6" s="2"/>
      <c r="I6" s="3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ht="34.5" customHeight="1">
      <c r="A7" s="15" t="s">
        <v>20</v>
      </c>
      <c r="B7" s="15" t="s">
        <v>21</v>
      </c>
      <c r="C7" s="15" t="s">
        <v>8</v>
      </c>
      <c r="D7" s="15" t="s">
        <v>23</v>
      </c>
      <c r="E7" s="15" t="s">
        <v>25</v>
      </c>
      <c r="F7" s="15" t="s">
        <v>52</v>
      </c>
      <c r="G7" s="15" t="s">
        <v>27</v>
      </c>
      <c r="H7" s="15" t="s">
        <v>30</v>
      </c>
      <c r="I7" s="15" t="s">
        <v>33</v>
      </c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>
      <c r="A8" s="29">
        <v>0.0</v>
      </c>
      <c r="B8" s="29" t="s">
        <v>35</v>
      </c>
      <c r="C8" s="30" t="str">
        <f>'📥 Data Transaksi'!B2</f>
        <v>Contoh: Tepung Terigu 1kg</v>
      </c>
      <c r="D8" s="29" t="s">
        <v>39</v>
      </c>
      <c r="E8" s="29">
        <f>'📥 Data Transaksi'!A8</f>
        <v>100</v>
      </c>
      <c r="F8" s="29">
        <f>'📥 Data Transaksi'!B8</f>
        <v>5000</v>
      </c>
      <c r="G8" s="29">
        <v>0.0</v>
      </c>
      <c r="H8" s="29">
        <f>'📥 Data Transaksi'!A8</f>
        <v>100</v>
      </c>
      <c r="I8" s="34">
        <f>'📥 Data Transaksi'!C8</f>
        <v>500000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ht="19.5" customHeight="1">
      <c r="A9" s="18">
        <f>'📥 Data Transaksi'!A12</f>
        <v>1</v>
      </c>
      <c r="B9" s="18" t="str">
        <f>'📥 Data Transaksi'!B12</f>
        <v>05/01/2025</v>
      </c>
      <c r="C9" s="18" t="str">
        <f>'📥 Data Transaksi'!C12</f>
        <v>Pembelian awal bulan</v>
      </c>
      <c r="D9" s="18" t="str">
        <f>'📥 Data Transaksi'!D12</f>
        <v>MASUK</v>
      </c>
      <c r="E9" s="18">
        <f>IF('📥 Data Transaksi'!D12="MASUK",'📥 Data Transaksi'!E12,0)</f>
        <v>50</v>
      </c>
      <c r="F9" s="18">
        <f>IF('📥 Data Transaksi'!D12="MASUK",'📥 Data Transaksi'!F12,0)</f>
        <v>5200</v>
      </c>
      <c r="G9" s="18">
        <f>IF('📥 Data Transaksi'!D12="KELUAR",'📥 Data Transaksi'!E12,0)</f>
        <v>0</v>
      </c>
      <c r="H9" s="18">
        <f t="shared" ref="H9:H28" si="1">H8+E9-G9</f>
        <v>150</v>
      </c>
      <c r="I9" s="31">
        <f>I8+IF(D9="MASUK",E9*F9,0)-IF(D9="KELUAR",G9*IFERROR(SUMPRODUCT((ROW($E8:E$9)&gt;0)*($D8:D$9="MASUK")*$F8:F$9*$E8:E$9)/SUMPRODUCT((ROW($E8:E$9)&gt;0)*($D8:D$9="MASUK")*$E8:E$9),'📥 Data Transaksi'!B8),0)</f>
        <v>760000</v>
      </c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ht="19.5" customHeight="1">
      <c r="A10" s="18">
        <f>'📥 Data Transaksi'!A13</f>
        <v>2</v>
      </c>
      <c r="B10" s="18" t="str">
        <f>'📥 Data Transaksi'!B13</f>
        <v>08/01/2025</v>
      </c>
      <c r="C10" s="18" t="str">
        <f>'📥 Data Transaksi'!C13</f>
        <v>Penjualan ke Toko A</v>
      </c>
      <c r="D10" s="18" t="str">
        <f>'📥 Data Transaksi'!D13</f>
        <v>KELUAR</v>
      </c>
      <c r="E10" s="18">
        <f>IF('📥 Data Transaksi'!D13="MASUK",'📥 Data Transaksi'!E13,0)</f>
        <v>0</v>
      </c>
      <c r="F10" s="18">
        <f>IF('📥 Data Transaksi'!D13="MASUK",'📥 Data Transaksi'!F13,0)</f>
        <v>0</v>
      </c>
      <c r="G10" s="18">
        <f>IF('📥 Data Transaksi'!D13="KELUAR",'📥 Data Transaksi'!E13,0)</f>
        <v>30</v>
      </c>
      <c r="H10" s="18">
        <f t="shared" si="1"/>
        <v>120</v>
      </c>
      <c r="I10" s="31">
        <f>I9+IF(D10="MASUK",E10*F10,0)-IF(D10="KELUAR",G10*IFERROR(SUMPRODUCT((ROW($E9:E$9)&gt;0)*($D9:D$9="MASUK")*$F9:F$9*$E9:E$9)/SUMPRODUCT((ROW($E9:E$9)&gt;0)*($D9:D$9="MASUK")*$E9:E$9),'📥 Data Transaksi'!B8),0)</f>
        <v>604000</v>
      </c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ht="19.5" customHeight="1">
      <c r="A11" s="18">
        <f>'📥 Data Transaksi'!A14</f>
        <v>3</v>
      </c>
      <c r="B11" s="18" t="str">
        <f>'📥 Data Transaksi'!B14</f>
        <v>12/01/2025</v>
      </c>
      <c r="C11" s="18" t="str">
        <f>'📥 Data Transaksi'!C14</f>
        <v>Pembelian tambahan stok</v>
      </c>
      <c r="D11" s="18" t="str">
        <f>'📥 Data Transaksi'!D14</f>
        <v>MASUK</v>
      </c>
      <c r="E11" s="18">
        <f>IF('📥 Data Transaksi'!D14="MASUK",'📥 Data Transaksi'!E14,0)</f>
        <v>80</v>
      </c>
      <c r="F11" s="18">
        <f>IF('📥 Data Transaksi'!D14="MASUK",'📥 Data Transaksi'!F14,0)</f>
        <v>5400</v>
      </c>
      <c r="G11" s="18">
        <f>IF('📥 Data Transaksi'!D14="KELUAR",'📥 Data Transaksi'!E14,0)</f>
        <v>0</v>
      </c>
      <c r="H11" s="18">
        <f t="shared" si="1"/>
        <v>200</v>
      </c>
      <c r="I11" s="31">
        <f>I10+IF(D11="MASUK",E11*F11,0)-IF(D11="KELUAR",G11*IFERROR(SUMPRODUCT((ROW($E$9:E10)&gt;0)*($D$9:D10="MASUK")*$F$9:F10*$E$9:E10)/SUMPRODUCT((ROW($E$9:E10)&gt;0)*($D$9:D10="MASUK")*$E$9:E10),'📥 Data Transaksi'!B8),0)</f>
        <v>1036000</v>
      </c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ht="19.5" customHeight="1">
      <c r="A12" s="18">
        <f>'📥 Data Transaksi'!A15</f>
        <v>4</v>
      </c>
      <c r="B12" s="18" t="str">
        <f>'📥 Data Transaksi'!B15</f>
        <v>15/01/2025</v>
      </c>
      <c r="C12" s="18" t="str">
        <f>'📥 Data Transaksi'!C15</f>
        <v>Penjualan ke Toko B</v>
      </c>
      <c r="D12" s="18" t="str">
        <f>'📥 Data Transaksi'!D15</f>
        <v>KELUAR</v>
      </c>
      <c r="E12" s="18">
        <f>IF('📥 Data Transaksi'!D15="MASUK",'📥 Data Transaksi'!E15,0)</f>
        <v>0</v>
      </c>
      <c r="F12" s="18">
        <f>IF('📥 Data Transaksi'!D15="MASUK",'📥 Data Transaksi'!F15,0)</f>
        <v>0</v>
      </c>
      <c r="G12" s="18">
        <f>IF('📥 Data Transaksi'!D15="KELUAR",'📥 Data Transaksi'!E15,0)</f>
        <v>60</v>
      </c>
      <c r="H12" s="18">
        <f t="shared" si="1"/>
        <v>140</v>
      </c>
      <c r="I12" s="31">
        <f>I11+IF(D12="MASUK",E12*F12,0)-IF(D12="KELUAR",G12*IFERROR(SUMPRODUCT((ROW($E$9:E11)&gt;0)*($D$9:D11="MASUK")*$F$9:F11*$E$9:E11)/SUMPRODUCT((ROW($E$9:E11)&gt;0)*($D$9:D11="MASUK")*$E$9:E11),'📥 Data Transaksi'!B8),0)</f>
        <v>716615.3846</v>
      </c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ht="19.5" customHeight="1">
      <c r="A13" s="18">
        <f>'📥 Data Transaksi'!A16</f>
        <v>5</v>
      </c>
      <c r="B13" s="18" t="str">
        <f>'📥 Data Transaksi'!B16</f>
        <v>20/01/2025</v>
      </c>
      <c r="C13" s="18" t="str">
        <f>'📥 Data Transaksi'!C16</f>
        <v>Pembelian akhir bulan</v>
      </c>
      <c r="D13" s="18" t="str">
        <f>'📥 Data Transaksi'!D16</f>
        <v>MASUK</v>
      </c>
      <c r="E13" s="18">
        <f>IF('📥 Data Transaksi'!D16="MASUK",'📥 Data Transaksi'!E16,0)</f>
        <v>40</v>
      </c>
      <c r="F13" s="18">
        <f>IF('📥 Data Transaksi'!D16="MASUK",'📥 Data Transaksi'!F16,0)</f>
        <v>5600</v>
      </c>
      <c r="G13" s="18">
        <f>IF('📥 Data Transaksi'!D16="KELUAR",'📥 Data Transaksi'!E16,0)</f>
        <v>0</v>
      </c>
      <c r="H13" s="18">
        <f t="shared" si="1"/>
        <v>180</v>
      </c>
      <c r="I13" s="31">
        <f>I12+IF(D13="MASUK",E13*F13,0)-IF(D13="KELUAR",G13*IFERROR(SUMPRODUCT((ROW($E$9:E12)&gt;0)*($D$9:D12="MASUK")*$F$9:F12*$E$9:E12)/SUMPRODUCT((ROW($E$9:E12)&gt;0)*($D$9:D12="MASUK")*$E$9:E12),'📥 Data Transaksi'!B8),0)</f>
        <v>940615.3846</v>
      </c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ht="19.5" customHeight="1">
      <c r="A14" s="18">
        <f>'📥 Data Transaksi'!A17</f>
        <v>6</v>
      </c>
      <c r="B14" s="18" t="str">
        <f>'📥 Data Transaksi'!B17</f>
        <v>25/01/2025</v>
      </c>
      <c r="C14" s="18" t="str">
        <f>'📥 Data Transaksi'!C17</f>
        <v>Penjualan ke Toko C</v>
      </c>
      <c r="D14" s="18" t="str">
        <f>'📥 Data Transaksi'!D17</f>
        <v>KELUAR</v>
      </c>
      <c r="E14" s="18">
        <f>IF('📥 Data Transaksi'!D17="MASUK",'📥 Data Transaksi'!E17,0)</f>
        <v>0</v>
      </c>
      <c r="F14" s="18">
        <f>IF('📥 Data Transaksi'!D17="MASUK",'📥 Data Transaksi'!F17,0)</f>
        <v>0</v>
      </c>
      <c r="G14" s="18">
        <f>IF('📥 Data Transaksi'!D17="KELUAR",'📥 Data Transaksi'!E17,0)</f>
        <v>50</v>
      </c>
      <c r="H14" s="18">
        <f t="shared" si="1"/>
        <v>130</v>
      </c>
      <c r="I14" s="31">
        <f>I13+IF(D14="MASUK",E14*F14,0)-IF(D14="KELUAR",G14*IFERROR(SUMPRODUCT((ROW($E$9:E13)&gt;0)*($D$9:D13="MASUK")*$F$9:F13*$E$9:E13)/SUMPRODUCT((ROW($E$9:E13)&gt;0)*($D$9:D13="MASUK")*$E$9:E13),'📥 Data Transaksi'!B8),0)</f>
        <v>671203.6199</v>
      </c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ht="19.5" customHeight="1">
      <c r="A15" s="18">
        <f>'📥 Data Transaksi'!A18</f>
        <v>7</v>
      </c>
      <c r="B15" s="18" t="str">
        <f>'📥 Data Transaksi'!B18</f>
        <v>28/01/2025</v>
      </c>
      <c r="C15" s="18" t="str">
        <f>'📥 Data Transaksi'!C18</f>
        <v>Retur pembelian (masuk)</v>
      </c>
      <c r="D15" s="18" t="str">
        <f>'📥 Data Transaksi'!D18</f>
        <v>MASUK</v>
      </c>
      <c r="E15" s="18">
        <f>IF('📥 Data Transaksi'!D18="MASUK",'📥 Data Transaksi'!E18,0)</f>
        <v>10</v>
      </c>
      <c r="F15" s="18">
        <f>IF('📥 Data Transaksi'!D18="MASUK",'📥 Data Transaksi'!F18,0)</f>
        <v>5400</v>
      </c>
      <c r="G15" s="18">
        <f>IF('📥 Data Transaksi'!D18="KELUAR",'📥 Data Transaksi'!E18,0)</f>
        <v>0</v>
      </c>
      <c r="H15" s="18">
        <f t="shared" si="1"/>
        <v>140</v>
      </c>
      <c r="I15" s="31">
        <f>I14+IF(D15="MASUK",E15*F15,0)-IF(D15="KELUAR",G15*IFERROR(SUMPRODUCT((ROW($E$9:E14)&gt;0)*($D$9:D14="MASUK")*$F$9:F14*$E$9:E14)/SUMPRODUCT((ROW($E$9:E14)&gt;0)*($D$9:D14="MASUK")*$E$9:E14),'📥 Data Transaksi'!B8),0)</f>
        <v>725203.6199</v>
      </c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ht="19.5" customHeight="1">
      <c r="A16" s="18">
        <f>'📥 Data Transaksi'!A19</f>
        <v>8</v>
      </c>
      <c r="B16" s="18" t="str">
        <f>'📥 Data Transaksi'!B19</f>
        <v>30/01/2025</v>
      </c>
      <c r="C16" s="18" t="str">
        <f>'📥 Data Transaksi'!C19</f>
        <v>Penjualan akhir bulan</v>
      </c>
      <c r="D16" s="18" t="str">
        <f>'📥 Data Transaksi'!D19</f>
        <v>KELUAR</v>
      </c>
      <c r="E16" s="18">
        <f>IF('📥 Data Transaksi'!D19="MASUK",'📥 Data Transaksi'!E19,0)</f>
        <v>0</v>
      </c>
      <c r="F16" s="18">
        <f>IF('📥 Data Transaksi'!D19="MASUK",'📥 Data Transaksi'!F19,0)</f>
        <v>0</v>
      </c>
      <c r="G16" s="18">
        <f>IF('📥 Data Transaksi'!D19="KELUAR",'📥 Data Transaksi'!E19,0)</f>
        <v>20</v>
      </c>
      <c r="H16" s="18">
        <f t="shared" si="1"/>
        <v>120</v>
      </c>
      <c r="I16" s="31">
        <f>I15+IF(D16="MASUK",E16*F16,0)-IF(D16="KELUAR",G16*IFERROR(SUMPRODUCT((ROW($E$9:E15)&gt;0)*($D$9:D15="MASUK")*$F$9:F15*$E$9:E15)/SUMPRODUCT((ROW($E$9:E15)&gt;0)*($D$9:D15="MASUK")*$E$9:E15),'📥 Data Transaksi'!B8),0)</f>
        <v>617425.8421</v>
      </c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ht="19.5" customHeight="1">
      <c r="A17" s="18">
        <f>'📥 Data Transaksi'!A20</f>
        <v>9</v>
      </c>
      <c r="B17" s="18" t="str">
        <f>'📥 Data Transaksi'!B20</f>
        <v/>
      </c>
      <c r="C17" s="18" t="str">
        <f>'📥 Data Transaksi'!C20</f>
        <v/>
      </c>
      <c r="D17" s="18" t="str">
        <f>'📥 Data Transaksi'!D20</f>
        <v/>
      </c>
      <c r="E17" s="18">
        <f>IF('📥 Data Transaksi'!D20="MASUK",'📥 Data Transaksi'!E20,0)</f>
        <v>0</v>
      </c>
      <c r="F17" s="18">
        <f>IF('📥 Data Transaksi'!D20="MASUK",'📥 Data Transaksi'!F20,0)</f>
        <v>0</v>
      </c>
      <c r="G17" s="18">
        <f>IF('📥 Data Transaksi'!D20="KELUAR",'📥 Data Transaksi'!E20,0)</f>
        <v>0</v>
      </c>
      <c r="H17" s="18">
        <f t="shared" si="1"/>
        <v>120</v>
      </c>
      <c r="I17" s="31">
        <f>I16+IF(D17="MASUK",E17*F17,0)-IF(D17="KELUAR",G17*IFERROR(SUMPRODUCT((ROW($E$9:E16)&gt;0)*($D$9:D16="MASUK")*$F$9:F16*$E$9:E16)/SUMPRODUCT((ROW($E$9:E16)&gt;0)*($D$9:D16="MASUK")*$E$9:E16),'📥 Data Transaksi'!B8),0)</f>
        <v>617425.8421</v>
      </c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ht="19.5" customHeight="1">
      <c r="A18" s="18">
        <f>'📥 Data Transaksi'!A21</f>
        <v>10</v>
      </c>
      <c r="B18" s="18" t="str">
        <f>'📥 Data Transaksi'!B21</f>
        <v/>
      </c>
      <c r="C18" s="18" t="str">
        <f>'📥 Data Transaksi'!C21</f>
        <v/>
      </c>
      <c r="D18" s="18" t="str">
        <f>'📥 Data Transaksi'!D21</f>
        <v/>
      </c>
      <c r="E18" s="18">
        <f>IF('📥 Data Transaksi'!D21="MASUK",'📥 Data Transaksi'!E21,0)</f>
        <v>0</v>
      </c>
      <c r="F18" s="18">
        <f>IF('📥 Data Transaksi'!D21="MASUK",'📥 Data Transaksi'!F21,0)</f>
        <v>0</v>
      </c>
      <c r="G18" s="18">
        <f>IF('📥 Data Transaksi'!D21="KELUAR",'📥 Data Transaksi'!E21,0)</f>
        <v>0</v>
      </c>
      <c r="H18" s="18">
        <f t="shared" si="1"/>
        <v>120</v>
      </c>
      <c r="I18" s="31">
        <f>I17+IF(D18="MASUK",E18*F18,0)-IF(D18="KELUAR",G18*IFERROR(SUMPRODUCT((ROW($E$9:E17)&gt;0)*($D$9:D17="MASUK")*$F$9:F17*$E$9:E17)/SUMPRODUCT((ROW($E$9:E17)&gt;0)*($D$9:D17="MASUK")*$E$9:E17),'📥 Data Transaksi'!B8),0)</f>
        <v>617425.8421</v>
      </c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ht="19.5" customHeight="1">
      <c r="A19" s="18">
        <f>'📥 Data Transaksi'!A22</f>
        <v>11</v>
      </c>
      <c r="B19" s="18" t="str">
        <f>'📥 Data Transaksi'!B22</f>
        <v/>
      </c>
      <c r="C19" s="18" t="str">
        <f>'📥 Data Transaksi'!C22</f>
        <v/>
      </c>
      <c r="D19" s="18" t="str">
        <f>'📥 Data Transaksi'!D22</f>
        <v/>
      </c>
      <c r="E19" s="18">
        <f>IF('📥 Data Transaksi'!D22="MASUK",'📥 Data Transaksi'!E22,0)</f>
        <v>0</v>
      </c>
      <c r="F19" s="18">
        <f>IF('📥 Data Transaksi'!D22="MASUK",'📥 Data Transaksi'!F22,0)</f>
        <v>0</v>
      </c>
      <c r="G19" s="18">
        <f>IF('📥 Data Transaksi'!D22="KELUAR",'📥 Data Transaksi'!E22,0)</f>
        <v>0</v>
      </c>
      <c r="H19" s="18">
        <f t="shared" si="1"/>
        <v>120</v>
      </c>
      <c r="I19" s="31">
        <f>I18+IF(D19="MASUK",E19*F19,0)-IF(D19="KELUAR",G19*IFERROR(SUMPRODUCT((ROW($E$9:E18)&gt;0)*($D$9:D18="MASUK")*$F$9:F18*$E$9:E18)/SUMPRODUCT((ROW($E$9:E18)&gt;0)*($D$9:D18="MASUK")*$E$9:E18),'📥 Data Transaksi'!B8),0)</f>
        <v>617425.8421</v>
      </c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ht="19.5" customHeight="1">
      <c r="A20" s="18">
        <f>'📥 Data Transaksi'!A23</f>
        <v>12</v>
      </c>
      <c r="B20" s="18" t="str">
        <f>'📥 Data Transaksi'!B23</f>
        <v/>
      </c>
      <c r="C20" s="18" t="str">
        <f>'📥 Data Transaksi'!C23</f>
        <v/>
      </c>
      <c r="D20" s="18" t="str">
        <f>'📥 Data Transaksi'!D23</f>
        <v/>
      </c>
      <c r="E20" s="18">
        <f>IF('📥 Data Transaksi'!D23="MASUK",'📥 Data Transaksi'!E23,0)</f>
        <v>0</v>
      </c>
      <c r="F20" s="18">
        <f>IF('📥 Data Transaksi'!D23="MASUK",'📥 Data Transaksi'!F23,0)</f>
        <v>0</v>
      </c>
      <c r="G20" s="18">
        <f>IF('📥 Data Transaksi'!D23="KELUAR",'📥 Data Transaksi'!E23,0)</f>
        <v>0</v>
      </c>
      <c r="H20" s="18">
        <f t="shared" si="1"/>
        <v>120</v>
      </c>
      <c r="I20" s="31">
        <f>I19+IF(D20="MASUK",E20*F20,0)-IF(D20="KELUAR",G20*IFERROR(SUMPRODUCT((ROW($E$9:E19)&gt;0)*($D$9:D19="MASUK")*$F$9:F19*$E$9:E19)/SUMPRODUCT((ROW($E$9:E19)&gt;0)*($D$9:D19="MASUK")*$E$9:E19),'📥 Data Transaksi'!B8),0)</f>
        <v>617425.8421</v>
      </c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ht="19.5" customHeight="1">
      <c r="A21" s="18">
        <f>'📥 Data Transaksi'!A24</f>
        <v>13</v>
      </c>
      <c r="B21" s="18" t="str">
        <f>'📥 Data Transaksi'!B24</f>
        <v/>
      </c>
      <c r="C21" s="18" t="str">
        <f>'📥 Data Transaksi'!C24</f>
        <v/>
      </c>
      <c r="D21" s="18" t="str">
        <f>'📥 Data Transaksi'!D24</f>
        <v/>
      </c>
      <c r="E21" s="18">
        <f>IF('📥 Data Transaksi'!D24="MASUK",'📥 Data Transaksi'!E24,0)</f>
        <v>0</v>
      </c>
      <c r="F21" s="18">
        <f>IF('📥 Data Transaksi'!D24="MASUK",'📥 Data Transaksi'!F24,0)</f>
        <v>0</v>
      </c>
      <c r="G21" s="18">
        <f>IF('📥 Data Transaksi'!D24="KELUAR",'📥 Data Transaksi'!E24,0)</f>
        <v>0</v>
      </c>
      <c r="H21" s="18">
        <f t="shared" si="1"/>
        <v>120</v>
      </c>
      <c r="I21" s="31">
        <f>I20+IF(D21="MASUK",E21*F21,0)-IF(D21="KELUAR",G21*IFERROR(SUMPRODUCT((ROW($E$9:E20)&gt;0)*($D$9:D20="MASUK")*$F$9:F20*$E$9:E20)/SUMPRODUCT((ROW($E$9:E20)&gt;0)*($D$9:D20="MASUK")*$E$9:E20),'📥 Data Transaksi'!B8),0)</f>
        <v>617425.8421</v>
      </c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19.5" customHeight="1">
      <c r="A22" s="18">
        <f>'📥 Data Transaksi'!A25</f>
        <v>14</v>
      </c>
      <c r="B22" s="18" t="str">
        <f>'📥 Data Transaksi'!B25</f>
        <v/>
      </c>
      <c r="C22" s="18" t="str">
        <f>'📥 Data Transaksi'!C25</f>
        <v/>
      </c>
      <c r="D22" s="18" t="str">
        <f>'📥 Data Transaksi'!D25</f>
        <v/>
      </c>
      <c r="E22" s="18">
        <f>IF('📥 Data Transaksi'!D25="MASUK",'📥 Data Transaksi'!E25,0)</f>
        <v>0</v>
      </c>
      <c r="F22" s="18">
        <f>IF('📥 Data Transaksi'!D25="MASUK",'📥 Data Transaksi'!F25,0)</f>
        <v>0</v>
      </c>
      <c r="G22" s="18">
        <f>IF('📥 Data Transaksi'!D25="KELUAR",'📥 Data Transaksi'!E25,0)</f>
        <v>0</v>
      </c>
      <c r="H22" s="18">
        <f t="shared" si="1"/>
        <v>120</v>
      </c>
      <c r="I22" s="31">
        <f>I21+IF(D22="MASUK",E22*F22,0)-IF(D22="KELUAR",G22*IFERROR(SUMPRODUCT((ROW($E$9:E21)&gt;0)*($D$9:D21="MASUK")*$F$9:F21*$E$9:E21)/SUMPRODUCT((ROW($E$9:E21)&gt;0)*($D$9:D21="MASUK")*$E$9:E21),'📥 Data Transaksi'!B8),0)</f>
        <v>617425.8421</v>
      </c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19.5" customHeight="1">
      <c r="A23" s="18">
        <f>'📥 Data Transaksi'!A26</f>
        <v>15</v>
      </c>
      <c r="B23" s="18" t="str">
        <f>'📥 Data Transaksi'!B26</f>
        <v/>
      </c>
      <c r="C23" s="18" t="str">
        <f>'📥 Data Transaksi'!C26</f>
        <v/>
      </c>
      <c r="D23" s="18" t="str">
        <f>'📥 Data Transaksi'!D26</f>
        <v/>
      </c>
      <c r="E23" s="18">
        <f>IF('📥 Data Transaksi'!D26="MASUK",'📥 Data Transaksi'!E26,0)</f>
        <v>0</v>
      </c>
      <c r="F23" s="18">
        <f>IF('📥 Data Transaksi'!D26="MASUK",'📥 Data Transaksi'!F26,0)</f>
        <v>0</v>
      </c>
      <c r="G23" s="18">
        <f>IF('📥 Data Transaksi'!D26="KELUAR",'📥 Data Transaksi'!E26,0)</f>
        <v>0</v>
      </c>
      <c r="H23" s="18">
        <f t="shared" si="1"/>
        <v>120</v>
      </c>
      <c r="I23" s="31">
        <f>I22+IF(D23="MASUK",E23*F23,0)-IF(D23="KELUAR",G23*IFERROR(SUMPRODUCT((ROW($E$9:E22)&gt;0)*($D$9:D22="MASUK")*$F$9:F22*$E$9:E22)/SUMPRODUCT((ROW($E$9:E22)&gt;0)*($D$9:D22="MASUK")*$E$9:E22),'📥 Data Transaksi'!B8),0)</f>
        <v>617425.8421</v>
      </c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19.5" customHeight="1">
      <c r="A24" s="18">
        <f>'📥 Data Transaksi'!A27</f>
        <v>16</v>
      </c>
      <c r="B24" s="18" t="str">
        <f>'📥 Data Transaksi'!B27</f>
        <v/>
      </c>
      <c r="C24" s="18" t="str">
        <f>'📥 Data Transaksi'!C27</f>
        <v/>
      </c>
      <c r="D24" s="18" t="str">
        <f>'📥 Data Transaksi'!D27</f>
        <v/>
      </c>
      <c r="E24" s="18">
        <f>IF('📥 Data Transaksi'!D27="MASUK",'📥 Data Transaksi'!E27,0)</f>
        <v>0</v>
      </c>
      <c r="F24" s="18">
        <f>IF('📥 Data Transaksi'!D27="MASUK",'📥 Data Transaksi'!F27,0)</f>
        <v>0</v>
      </c>
      <c r="G24" s="18">
        <f>IF('📥 Data Transaksi'!D27="KELUAR",'📥 Data Transaksi'!E27,0)</f>
        <v>0</v>
      </c>
      <c r="H24" s="18">
        <f t="shared" si="1"/>
        <v>120</v>
      </c>
      <c r="I24" s="31">
        <f>I23+IF(D24="MASUK",E24*F24,0)-IF(D24="KELUAR",G24*IFERROR(SUMPRODUCT((ROW($E$9:E23)&gt;0)*($D$9:D23="MASUK")*$F$9:F23*$E$9:E23)/SUMPRODUCT((ROW($E$9:E23)&gt;0)*($D$9:D23="MASUK")*$E$9:E23),'📥 Data Transaksi'!B8),0)</f>
        <v>617425.8421</v>
      </c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ht="19.5" customHeight="1">
      <c r="A25" s="18">
        <f>'📥 Data Transaksi'!A28</f>
        <v>17</v>
      </c>
      <c r="B25" s="18" t="str">
        <f>'📥 Data Transaksi'!B28</f>
        <v/>
      </c>
      <c r="C25" s="18" t="str">
        <f>'📥 Data Transaksi'!C28</f>
        <v/>
      </c>
      <c r="D25" s="18" t="str">
        <f>'📥 Data Transaksi'!D28</f>
        <v/>
      </c>
      <c r="E25" s="18">
        <f>IF('📥 Data Transaksi'!D28="MASUK",'📥 Data Transaksi'!E28,0)</f>
        <v>0</v>
      </c>
      <c r="F25" s="18">
        <f>IF('📥 Data Transaksi'!D28="MASUK",'📥 Data Transaksi'!F28,0)</f>
        <v>0</v>
      </c>
      <c r="G25" s="18">
        <f>IF('📥 Data Transaksi'!D28="KELUAR",'📥 Data Transaksi'!E28,0)</f>
        <v>0</v>
      </c>
      <c r="H25" s="18">
        <f t="shared" si="1"/>
        <v>120</v>
      </c>
      <c r="I25" s="31">
        <f>I24+IF(D25="MASUK",E25*F25,0)-IF(D25="KELUAR",G25*IFERROR(SUMPRODUCT((ROW($E$9:E24)&gt;0)*($D$9:D24="MASUK")*$F$9:F24*$E$9:E24)/SUMPRODUCT((ROW($E$9:E24)&gt;0)*($D$9:D24="MASUK")*$E$9:E24),'📥 Data Transaksi'!B8),0)</f>
        <v>617425.8421</v>
      </c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ht="19.5" customHeight="1">
      <c r="A26" s="18">
        <f>'📥 Data Transaksi'!A29</f>
        <v>18</v>
      </c>
      <c r="B26" s="18" t="str">
        <f>'📥 Data Transaksi'!B29</f>
        <v/>
      </c>
      <c r="C26" s="18" t="str">
        <f>'📥 Data Transaksi'!C29</f>
        <v/>
      </c>
      <c r="D26" s="18" t="str">
        <f>'📥 Data Transaksi'!D29</f>
        <v/>
      </c>
      <c r="E26" s="18">
        <f>IF('📥 Data Transaksi'!D29="MASUK",'📥 Data Transaksi'!E29,0)</f>
        <v>0</v>
      </c>
      <c r="F26" s="18">
        <f>IF('📥 Data Transaksi'!D29="MASUK",'📥 Data Transaksi'!F29,0)</f>
        <v>0</v>
      </c>
      <c r="G26" s="18">
        <f>IF('📥 Data Transaksi'!D29="KELUAR",'📥 Data Transaksi'!E29,0)</f>
        <v>0</v>
      </c>
      <c r="H26" s="18">
        <f t="shared" si="1"/>
        <v>120</v>
      </c>
      <c r="I26" s="31">
        <f>I25+IF(D26="MASUK",E26*F26,0)-IF(D26="KELUAR",G26*IFERROR(SUMPRODUCT((ROW($E$9:E25)&gt;0)*($D$9:D25="MASUK")*$F$9:F25*$E$9:E25)/SUMPRODUCT((ROW($E$9:E25)&gt;0)*($D$9:D25="MASUK")*$E$9:E25),'📥 Data Transaksi'!B8),0)</f>
        <v>617425.8421</v>
      </c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ht="19.5" customHeight="1">
      <c r="A27" s="18">
        <f>'📥 Data Transaksi'!A30</f>
        <v>19</v>
      </c>
      <c r="B27" s="18" t="str">
        <f>'📥 Data Transaksi'!B30</f>
        <v/>
      </c>
      <c r="C27" s="18" t="str">
        <f>'📥 Data Transaksi'!C30</f>
        <v/>
      </c>
      <c r="D27" s="18" t="str">
        <f>'📥 Data Transaksi'!D30</f>
        <v/>
      </c>
      <c r="E27" s="18">
        <f>IF('📥 Data Transaksi'!D30="MASUK",'📥 Data Transaksi'!E30,0)</f>
        <v>0</v>
      </c>
      <c r="F27" s="18">
        <f>IF('📥 Data Transaksi'!D30="MASUK",'📥 Data Transaksi'!F30,0)</f>
        <v>0</v>
      </c>
      <c r="G27" s="18">
        <f>IF('📥 Data Transaksi'!D30="KELUAR",'📥 Data Transaksi'!E30,0)</f>
        <v>0</v>
      </c>
      <c r="H27" s="18">
        <f t="shared" si="1"/>
        <v>120</v>
      </c>
      <c r="I27" s="31">
        <f>I26+IF(D27="MASUK",E27*F27,0)-IF(D27="KELUAR",G27*IFERROR(SUMPRODUCT((ROW($E$9:E26)&gt;0)*($D$9:D26="MASUK")*$F$9:F26*$E$9:E26)/SUMPRODUCT((ROW($E$9:E26)&gt;0)*($D$9:D26="MASUK")*$E$9:E26),'📥 Data Transaksi'!B8),0)</f>
        <v>617425.8421</v>
      </c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ht="19.5" customHeight="1">
      <c r="A28" s="18">
        <f>'📥 Data Transaksi'!A31</f>
        <v>20</v>
      </c>
      <c r="B28" s="18" t="str">
        <f>'📥 Data Transaksi'!B31</f>
        <v/>
      </c>
      <c r="C28" s="18" t="str">
        <f>'📥 Data Transaksi'!C31</f>
        <v/>
      </c>
      <c r="D28" s="18" t="str">
        <f>'📥 Data Transaksi'!D31</f>
        <v/>
      </c>
      <c r="E28" s="18">
        <f>IF('📥 Data Transaksi'!D31="MASUK",'📥 Data Transaksi'!E31,0)</f>
        <v>0</v>
      </c>
      <c r="F28" s="18">
        <f>IF('📥 Data Transaksi'!D31="MASUK",'📥 Data Transaksi'!F31,0)</f>
        <v>0</v>
      </c>
      <c r="G28" s="18">
        <f>IF('📥 Data Transaksi'!D31="KELUAR",'📥 Data Transaksi'!E31,0)</f>
        <v>0</v>
      </c>
      <c r="H28" s="18">
        <f t="shared" si="1"/>
        <v>120</v>
      </c>
      <c r="I28" s="31">
        <f>I27+IF(D28="MASUK",E28*F28,0)-IF(D28="KELUAR",G28*IFERROR(SUMPRODUCT((ROW($E$9:E27)&gt;0)*($D$9:D27="MASUK")*$F$9:F27*$E$9:E27)/SUMPRODUCT((ROW($E$9:E27)&gt;0)*($D$9:D27="MASUK")*$E$9:E27),'📥 Data Transaksi'!B8),0)</f>
        <v>617425.8421</v>
      </c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ht="7.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ht="15.0" customHeight="1">
      <c r="A30" s="5" t="s">
        <v>82</v>
      </c>
      <c r="B30" s="2"/>
      <c r="C30" s="2"/>
      <c r="D30" s="2"/>
      <c r="E30" s="2"/>
      <c r="F30" s="2"/>
      <c r="G30" s="2"/>
      <c r="H30" s="2"/>
      <c r="I30" s="3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21.75" customHeight="1">
      <c r="A31" s="36" t="s">
        <v>76</v>
      </c>
      <c r="B31" s="7"/>
      <c r="C31" s="7"/>
      <c r="D31" s="7"/>
      <c r="E31" s="7"/>
      <c r="F31" s="8"/>
      <c r="G31" s="37">
        <f>SUMIF('📥 Data Transaksi'!D12:D31,"MASUK",'📥 Data Transaksi'!E12:E31)</f>
        <v>180</v>
      </c>
      <c r="H31" s="7"/>
      <c r="I31" s="8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ht="21.75" customHeight="1">
      <c r="A32" s="36" t="s">
        <v>77</v>
      </c>
      <c r="B32" s="7"/>
      <c r="C32" s="7"/>
      <c r="D32" s="7"/>
      <c r="E32" s="7"/>
      <c r="F32" s="8"/>
      <c r="G32" s="37">
        <f>SUMIF('📥 Data Transaksi'!D12:D31,"KELUAR",'📥 Data Transaksi'!E12:E31)</f>
        <v>160</v>
      </c>
      <c r="H32" s="7"/>
      <c r="I32" s="8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21.75" customHeight="1">
      <c r="A33" s="36" t="s">
        <v>78</v>
      </c>
      <c r="B33" s="7"/>
      <c r="C33" s="7"/>
      <c r="D33" s="7"/>
      <c r="E33" s="7"/>
      <c r="F33" s="8"/>
      <c r="G33" s="37">
        <f>H28</f>
        <v>120</v>
      </c>
      <c r="H33" s="7"/>
      <c r="I33" s="8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ht="21.75" customHeight="1">
      <c r="A34" s="36" t="s">
        <v>83</v>
      </c>
      <c r="B34" s="7"/>
      <c r="C34" s="7"/>
      <c r="D34" s="7"/>
      <c r="E34" s="7"/>
      <c r="F34" s="8"/>
      <c r="G34" s="37">
        <f>I28</f>
        <v>617425.8421</v>
      </c>
      <c r="H34" s="7"/>
      <c r="I34" s="8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ht="21.75" customHeight="1">
      <c r="A35" s="39" t="s">
        <v>84</v>
      </c>
      <c r="B35" s="7"/>
      <c r="C35" s="7"/>
      <c r="D35" s="7"/>
      <c r="E35" s="7"/>
      <c r="F35" s="8"/>
      <c r="G35" s="37">
        <f>'📥 Data Transaksi'!C8+SUMIF('📥 Data Transaksi'!D12:D31,"MASUK",'📥 Data Transaksi'!G12:G31)-I28</f>
        <v>852574.1579</v>
      </c>
      <c r="H35" s="7"/>
      <c r="I35" s="8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ht="15.7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ht="15.7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ht="15.7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ht="15.7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ht="15.7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ht="15.7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ht="15.7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ht="15.7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ht="15.7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ht="15.7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ht="15.7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ht="15.7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ht="15.7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ht="15.7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ht="15.7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ht="15.7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ht="15.7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ht="15.7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ht="15.7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ht="15.7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ht="15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ht="15.7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ht="15.7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ht="15.7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ht="15.7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ht="15.7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ht="15.7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ht="15.7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ht="15.7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ht="15.7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ht="15.7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ht="15.7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ht="15.7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ht="15.7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ht="15.7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ht="15.7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ht="15.7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ht="15.7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ht="15.7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ht="15.7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ht="15.7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ht="15.7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ht="15.7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ht="15.7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ht="15.7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ht="15.7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ht="15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ht="15.7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ht="15.7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ht="15.7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ht="15.7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ht="15.7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ht="15.7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ht="15.7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ht="15.7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ht="15.7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ht="15.7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ht="15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ht="15.7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ht="15.7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ht="15.7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</sheetData>
  <mergeCells count="14">
    <mergeCell ref="A32:F32"/>
    <mergeCell ref="A33:F33"/>
    <mergeCell ref="G33:I33"/>
    <mergeCell ref="A34:F34"/>
    <mergeCell ref="G34:I34"/>
    <mergeCell ref="A35:F35"/>
    <mergeCell ref="G35:I35"/>
    <mergeCell ref="A1:I1"/>
    <mergeCell ref="A2:I2"/>
    <mergeCell ref="A6:I6"/>
    <mergeCell ref="A30:I30"/>
    <mergeCell ref="A31:F31"/>
    <mergeCell ref="G31:I31"/>
    <mergeCell ref="G32:I32"/>
  </mergeCells>
  <printOptions/>
  <pageMargins bottom="1.0" footer="0.0" header="0.0" left="0.75" right="0.75" top="1.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5.0"/>
    <col customWidth="1" min="2" max="2" width="12.0"/>
    <col customWidth="1" min="3" max="3" width="25.0"/>
    <col customWidth="1" min="4" max="4" width="12.0"/>
    <col customWidth="1" min="5" max="6" width="10.0"/>
    <col customWidth="1" min="7" max="7" width="12.0"/>
    <col customWidth="1" min="8" max="8" width="18.0"/>
    <col customWidth="1" min="9" max="9" width="16.0"/>
    <col customWidth="1" min="10" max="26" width="8.71"/>
  </cols>
  <sheetData>
    <row r="1" ht="30.0" customHeight="1">
      <c r="A1" s="1" t="s">
        <v>2</v>
      </c>
      <c r="B1" s="2"/>
      <c r="C1" s="2"/>
      <c r="D1" s="2"/>
      <c r="E1" s="2"/>
      <c r="F1" s="2"/>
      <c r="G1" s="2"/>
      <c r="H1" s="2"/>
      <c r="I1" s="3"/>
    </row>
    <row r="2" ht="15.0" customHeight="1">
      <c r="A2" s="10" t="s">
        <v>7</v>
      </c>
      <c r="B2" s="2"/>
      <c r="C2" s="2"/>
      <c r="D2" s="2"/>
      <c r="E2" s="2"/>
      <c r="F2" s="2"/>
      <c r="G2" s="2"/>
      <c r="H2" s="2"/>
      <c r="I2" s="3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ht="34.5" customHeight="1">
      <c r="A3" s="15" t="s">
        <v>20</v>
      </c>
      <c r="B3" s="15" t="s">
        <v>21</v>
      </c>
      <c r="C3" s="15" t="s">
        <v>8</v>
      </c>
      <c r="D3" s="15" t="s">
        <v>23</v>
      </c>
      <c r="E3" s="15" t="s">
        <v>25</v>
      </c>
      <c r="F3" s="15" t="s">
        <v>27</v>
      </c>
      <c r="G3" s="15" t="s">
        <v>30</v>
      </c>
      <c r="H3" s="15" t="s">
        <v>31</v>
      </c>
      <c r="I3" s="15" t="s">
        <v>33</v>
      </c>
    </row>
    <row r="4">
      <c r="A4" s="17">
        <v>0.0</v>
      </c>
      <c r="B4" s="17" t="s">
        <v>35</v>
      </c>
      <c r="C4" s="17" t="str">
        <f>'📥 Data Transaksi'!B2</f>
        <v>Contoh: Tepung Terigu 1kg</v>
      </c>
      <c r="D4" s="17" t="s">
        <v>39</v>
      </c>
      <c r="E4" s="17">
        <f>'📥 Data Transaksi'!A8</f>
        <v>100</v>
      </c>
      <c r="F4" s="17">
        <v>0.0</v>
      </c>
      <c r="G4" s="17">
        <f>'📥 Data Transaksi'!A8</f>
        <v>100</v>
      </c>
      <c r="H4" s="17">
        <f>'📥 Data Transaksi'!B8</f>
        <v>5000</v>
      </c>
      <c r="I4" s="21">
        <f>'📥 Data Transaksi'!C8</f>
        <v>500000</v>
      </c>
    </row>
    <row r="5" ht="19.5" customHeight="1">
      <c r="A5" s="18">
        <f>'📥 Data Transaksi'!A12</f>
        <v>1</v>
      </c>
      <c r="B5" s="18" t="str">
        <f>'📥 Data Transaksi'!B12</f>
        <v>05/01/2025</v>
      </c>
      <c r="C5" s="28" t="str">
        <f>'📥 Data Transaksi'!C12</f>
        <v>Pembelian awal bulan</v>
      </c>
      <c r="D5" s="18" t="str">
        <f>'📥 Data Transaksi'!D12</f>
        <v>MASUK</v>
      </c>
      <c r="E5" s="18">
        <f>IF('📥 Data Transaksi'!D12="MASUK",'📥 Data Transaksi'!E12,0)</f>
        <v>50</v>
      </c>
      <c r="F5" s="18">
        <f>IF('📥 Data Transaksi'!D12="KELUAR",'📥 Data Transaksi'!E12,0)</f>
        <v>0</v>
      </c>
      <c r="G5" s="18">
        <f t="shared" ref="G5:G24" si="1">G4+E5-F5</f>
        <v>150</v>
      </c>
      <c r="H5" s="35">
        <f>IFERROR(IF(D5="MASUK",(I4+E5*'📥 Data Transaksi'!F12)/G5,H4),H4)</f>
        <v>5066.666667</v>
      </c>
      <c r="I5" s="31">
        <f t="shared" ref="I5:I24" si="2">G5*H5</f>
        <v>760000</v>
      </c>
    </row>
    <row r="6" ht="19.5" customHeight="1">
      <c r="A6" s="18">
        <f>'📥 Data Transaksi'!A13</f>
        <v>2</v>
      </c>
      <c r="B6" s="18" t="str">
        <f>'📥 Data Transaksi'!B13</f>
        <v>08/01/2025</v>
      </c>
      <c r="C6" s="28" t="str">
        <f>'📥 Data Transaksi'!C13</f>
        <v>Penjualan ke Toko A</v>
      </c>
      <c r="D6" s="18" t="str">
        <f>'📥 Data Transaksi'!D13</f>
        <v>KELUAR</v>
      </c>
      <c r="E6" s="18">
        <f>IF('📥 Data Transaksi'!D13="MASUK",'📥 Data Transaksi'!E13,0)</f>
        <v>0</v>
      </c>
      <c r="F6" s="18">
        <f>IF('📥 Data Transaksi'!D13="KELUAR",'📥 Data Transaksi'!E13,0)</f>
        <v>30</v>
      </c>
      <c r="G6" s="18">
        <f t="shared" si="1"/>
        <v>120</v>
      </c>
      <c r="H6" s="35">
        <f>IFERROR(IF(D6="MASUK",(I5+E6*'📥 Data Transaksi'!F13)/G6,H5),H5)</f>
        <v>5066.666667</v>
      </c>
      <c r="I6" s="31">
        <f t="shared" si="2"/>
        <v>608000</v>
      </c>
    </row>
    <row r="7" ht="19.5" customHeight="1">
      <c r="A7" s="18">
        <f>'📥 Data Transaksi'!A14</f>
        <v>3</v>
      </c>
      <c r="B7" s="18" t="str">
        <f>'📥 Data Transaksi'!B14</f>
        <v>12/01/2025</v>
      </c>
      <c r="C7" s="28" t="str">
        <f>'📥 Data Transaksi'!C14</f>
        <v>Pembelian tambahan stok</v>
      </c>
      <c r="D7" s="18" t="str">
        <f>'📥 Data Transaksi'!D14</f>
        <v>MASUK</v>
      </c>
      <c r="E7" s="18">
        <f>IF('📥 Data Transaksi'!D14="MASUK",'📥 Data Transaksi'!E14,0)</f>
        <v>80</v>
      </c>
      <c r="F7" s="18">
        <f>IF('📥 Data Transaksi'!D14="KELUAR",'📥 Data Transaksi'!E14,0)</f>
        <v>0</v>
      </c>
      <c r="G7" s="18">
        <f t="shared" si="1"/>
        <v>200</v>
      </c>
      <c r="H7" s="35">
        <f>IFERROR(IF(D7="MASUK",(I6+E7*'📥 Data Transaksi'!F14)/G7,H6),H6)</f>
        <v>5200</v>
      </c>
      <c r="I7" s="31">
        <f t="shared" si="2"/>
        <v>1040000</v>
      </c>
    </row>
    <row r="8" ht="19.5" customHeight="1">
      <c r="A8" s="18">
        <f>'📥 Data Transaksi'!A15</f>
        <v>4</v>
      </c>
      <c r="B8" s="18" t="str">
        <f>'📥 Data Transaksi'!B15</f>
        <v>15/01/2025</v>
      </c>
      <c r="C8" s="28" t="str">
        <f>'📥 Data Transaksi'!C15</f>
        <v>Penjualan ke Toko B</v>
      </c>
      <c r="D8" s="18" t="str">
        <f>'📥 Data Transaksi'!D15</f>
        <v>KELUAR</v>
      </c>
      <c r="E8" s="18">
        <f>IF('📥 Data Transaksi'!D15="MASUK",'📥 Data Transaksi'!E15,0)</f>
        <v>0</v>
      </c>
      <c r="F8" s="18">
        <f>IF('📥 Data Transaksi'!D15="KELUAR",'📥 Data Transaksi'!E15,0)</f>
        <v>60</v>
      </c>
      <c r="G8" s="18">
        <f t="shared" si="1"/>
        <v>140</v>
      </c>
      <c r="H8" s="35">
        <f>IFERROR(IF(D8="MASUK",(I7+E8*'📥 Data Transaksi'!F15)/G8,H7),H7)</f>
        <v>5200</v>
      </c>
      <c r="I8" s="31">
        <f t="shared" si="2"/>
        <v>728000</v>
      </c>
    </row>
    <row r="9" ht="19.5" customHeight="1">
      <c r="A9" s="18">
        <f>'📥 Data Transaksi'!A16</f>
        <v>5</v>
      </c>
      <c r="B9" s="18" t="str">
        <f>'📥 Data Transaksi'!B16</f>
        <v>20/01/2025</v>
      </c>
      <c r="C9" s="28" t="str">
        <f>'📥 Data Transaksi'!C16</f>
        <v>Pembelian akhir bulan</v>
      </c>
      <c r="D9" s="18" t="str">
        <f>'📥 Data Transaksi'!D16</f>
        <v>MASUK</v>
      </c>
      <c r="E9" s="18">
        <f>IF('📥 Data Transaksi'!D16="MASUK",'📥 Data Transaksi'!E16,0)</f>
        <v>40</v>
      </c>
      <c r="F9" s="18">
        <f>IF('📥 Data Transaksi'!D16="KELUAR",'📥 Data Transaksi'!E16,0)</f>
        <v>0</v>
      </c>
      <c r="G9" s="18">
        <f t="shared" si="1"/>
        <v>180</v>
      </c>
      <c r="H9" s="35">
        <f>IFERROR(IF(D9="MASUK",(I8+E9*'📥 Data Transaksi'!F16)/G9,H8),H8)</f>
        <v>5288.888889</v>
      </c>
      <c r="I9" s="31">
        <f t="shared" si="2"/>
        <v>952000</v>
      </c>
    </row>
    <row r="10" ht="19.5" customHeight="1">
      <c r="A10" s="18">
        <f>'📥 Data Transaksi'!A17</f>
        <v>6</v>
      </c>
      <c r="B10" s="18" t="str">
        <f>'📥 Data Transaksi'!B17</f>
        <v>25/01/2025</v>
      </c>
      <c r="C10" s="28" t="str">
        <f>'📥 Data Transaksi'!C17</f>
        <v>Penjualan ke Toko C</v>
      </c>
      <c r="D10" s="18" t="str">
        <f>'📥 Data Transaksi'!D17</f>
        <v>KELUAR</v>
      </c>
      <c r="E10" s="18">
        <f>IF('📥 Data Transaksi'!D17="MASUK",'📥 Data Transaksi'!E17,0)</f>
        <v>0</v>
      </c>
      <c r="F10" s="18">
        <f>IF('📥 Data Transaksi'!D17="KELUAR",'📥 Data Transaksi'!E17,0)</f>
        <v>50</v>
      </c>
      <c r="G10" s="18">
        <f t="shared" si="1"/>
        <v>130</v>
      </c>
      <c r="H10" s="35">
        <f>IFERROR(IF(D10="MASUK",(I9+E10*'📥 Data Transaksi'!F17)/G10,H9),H9)</f>
        <v>5288.888889</v>
      </c>
      <c r="I10" s="31">
        <f t="shared" si="2"/>
        <v>687555.5556</v>
      </c>
    </row>
    <row r="11" ht="19.5" customHeight="1">
      <c r="A11" s="18">
        <f>'📥 Data Transaksi'!A18</f>
        <v>7</v>
      </c>
      <c r="B11" s="18" t="str">
        <f>'📥 Data Transaksi'!B18</f>
        <v>28/01/2025</v>
      </c>
      <c r="C11" s="28" t="str">
        <f>'📥 Data Transaksi'!C18</f>
        <v>Retur pembelian (masuk)</v>
      </c>
      <c r="D11" s="18" t="str">
        <f>'📥 Data Transaksi'!D18</f>
        <v>MASUK</v>
      </c>
      <c r="E11" s="18">
        <f>IF('📥 Data Transaksi'!D18="MASUK",'📥 Data Transaksi'!E18,0)</f>
        <v>10</v>
      </c>
      <c r="F11" s="18">
        <f>IF('📥 Data Transaksi'!D18="KELUAR",'📥 Data Transaksi'!E18,0)</f>
        <v>0</v>
      </c>
      <c r="G11" s="18">
        <f t="shared" si="1"/>
        <v>140</v>
      </c>
      <c r="H11" s="35">
        <f>IFERROR(IF(D11="MASUK",(I10+E11*'📥 Data Transaksi'!F18)/G11,H10),H10)</f>
        <v>5296.825397</v>
      </c>
      <c r="I11" s="31">
        <f t="shared" si="2"/>
        <v>741555.5556</v>
      </c>
    </row>
    <row r="12" ht="19.5" customHeight="1">
      <c r="A12" s="18">
        <f>'📥 Data Transaksi'!A19</f>
        <v>8</v>
      </c>
      <c r="B12" s="18" t="str">
        <f>'📥 Data Transaksi'!B19</f>
        <v>30/01/2025</v>
      </c>
      <c r="C12" s="28" t="str">
        <f>'📥 Data Transaksi'!C19</f>
        <v>Penjualan akhir bulan</v>
      </c>
      <c r="D12" s="18" t="str">
        <f>'📥 Data Transaksi'!D19</f>
        <v>KELUAR</v>
      </c>
      <c r="E12" s="18">
        <f>IF('📥 Data Transaksi'!D19="MASUK",'📥 Data Transaksi'!E19,0)</f>
        <v>0</v>
      </c>
      <c r="F12" s="18">
        <f>IF('📥 Data Transaksi'!D19="KELUAR",'📥 Data Transaksi'!E19,0)</f>
        <v>20</v>
      </c>
      <c r="G12" s="18">
        <f t="shared" si="1"/>
        <v>120</v>
      </c>
      <c r="H12" s="35">
        <f>IFERROR(IF(D12="MASUK",(I11+E12*'📥 Data Transaksi'!F19)/G12,H11),H11)</f>
        <v>5296.825397</v>
      </c>
      <c r="I12" s="31">
        <f t="shared" si="2"/>
        <v>635619.0476</v>
      </c>
    </row>
    <row r="13" ht="19.5" customHeight="1">
      <c r="A13" s="18">
        <f>'📥 Data Transaksi'!A20</f>
        <v>9</v>
      </c>
      <c r="B13" s="18" t="str">
        <f>'📥 Data Transaksi'!B20</f>
        <v/>
      </c>
      <c r="C13" s="28" t="str">
        <f>'📥 Data Transaksi'!C20</f>
        <v/>
      </c>
      <c r="D13" s="18" t="str">
        <f>'📥 Data Transaksi'!D20</f>
        <v/>
      </c>
      <c r="E13" s="18">
        <f>IF('📥 Data Transaksi'!D20="MASUK",'📥 Data Transaksi'!E20,0)</f>
        <v>0</v>
      </c>
      <c r="F13" s="18">
        <f>IF('📥 Data Transaksi'!D20="KELUAR",'📥 Data Transaksi'!E20,0)</f>
        <v>0</v>
      </c>
      <c r="G13" s="18">
        <f t="shared" si="1"/>
        <v>120</v>
      </c>
      <c r="H13" s="35">
        <f>IFERROR(IF(D13="MASUK",(I12+E13*'📥 Data Transaksi'!F20)/G13,H12),H12)</f>
        <v>5296.825397</v>
      </c>
      <c r="I13" s="31">
        <f t="shared" si="2"/>
        <v>635619.0476</v>
      </c>
    </row>
    <row r="14" ht="19.5" customHeight="1">
      <c r="A14" s="18">
        <f>'📥 Data Transaksi'!A21</f>
        <v>10</v>
      </c>
      <c r="B14" s="18" t="str">
        <f>'📥 Data Transaksi'!B21</f>
        <v/>
      </c>
      <c r="C14" s="28" t="str">
        <f>'📥 Data Transaksi'!C21</f>
        <v/>
      </c>
      <c r="D14" s="18" t="str">
        <f>'📥 Data Transaksi'!D21</f>
        <v/>
      </c>
      <c r="E14" s="18">
        <f>IF('📥 Data Transaksi'!D21="MASUK",'📥 Data Transaksi'!E21,0)</f>
        <v>0</v>
      </c>
      <c r="F14" s="18">
        <f>IF('📥 Data Transaksi'!D21="KELUAR",'📥 Data Transaksi'!E21,0)</f>
        <v>0</v>
      </c>
      <c r="G14" s="18">
        <f t="shared" si="1"/>
        <v>120</v>
      </c>
      <c r="H14" s="35">
        <f>IFERROR(IF(D14="MASUK",(I13+E14*'📥 Data Transaksi'!F21)/G14,H13),H13)</f>
        <v>5296.825397</v>
      </c>
      <c r="I14" s="31">
        <f t="shared" si="2"/>
        <v>635619.0476</v>
      </c>
    </row>
    <row r="15" ht="19.5" customHeight="1">
      <c r="A15" s="18">
        <f>'📥 Data Transaksi'!A22</f>
        <v>11</v>
      </c>
      <c r="B15" s="18" t="str">
        <f>'📥 Data Transaksi'!B22</f>
        <v/>
      </c>
      <c r="C15" s="28" t="str">
        <f>'📥 Data Transaksi'!C22</f>
        <v/>
      </c>
      <c r="D15" s="18" t="str">
        <f>'📥 Data Transaksi'!D22</f>
        <v/>
      </c>
      <c r="E15" s="18">
        <f>IF('📥 Data Transaksi'!D22="MASUK",'📥 Data Transaksi'!E22,0)</f>
        <v>0</v>
      </c>
      <c r="F15" s="18">
        <f>IF('📥 Data Transaksi'!D22="KELUAR",'📥 Data Transaksi'!E22,0)</f>
        <v>0</v>
      </c>
      <c r="G15" s="18">
        <f t="shared" si="1"/>
        <v>120</v>
      </c>
      <c r="H15" s="35">
        <f>IFERROR(IF(D15="MASUK",(I14+E15*'📥 Data Transaksi'!F22)/G15,H14),H14)</f>
        <v>5296.825397</v>
      </c>
      <c r="I15" s="31">
        <f t="shared" si="2"/>
        <v>635619.0476</v>
      </c>
    </row>
    <row r="16" ht="19.5" customHeight="1">
      <c r="A16" s="18">
        <f>'📥 Data Transaksi'!A23</f>
        <v>12</v>
      </c>
      <c r="B16" s="18" t="str">
        <f>'📥 Data Transaksi'!B23</f>
        <v/>
      </c>
      <c r="C16" s="28" t="str">
        <f>'📥 Data Transaksi'!C23</f>
        <v/>
      </c>
      <c r="D16" s="18" t="str">
        <f>'📥 Data Transaksi'!D23</f>
        <v/>
      </c>
      <c r="E16" s="18">
        <f>IF('📥 Data Transaksi'!D23="MASUK",'📥 Data Transaksi'!E23,0)</f>
        <v>0</v>
      </c>
      <c r="F16" s="18">
        <f>IF('📥 Data Transaksi'!D23="KELUAR",'📥 Data Transaksi'!E23,0)</f>
        <v>0</v>
      </c>
      <c r="G16" s="18">
        <f t="shared" si="1"/>
        <v>120</v>
      </c>
      <c r="H16" s="35">
        <f>IFERROR(IF(D16="MASUK",(I15+E16*'📥 Data Transaksi'!F23)/G16,H15),H15)</f>
        <v>5296.825397</v>
      </c>
      <c r="I16" s="31">
        <f t="shared" si="2"/>
        <v>635619.0476</v>
      </c>
    </row>
    <row r="17" ht="19.5" customHeight="1">
      <c r="A17" s="18">
        <f>'📥 Data Transaksi'!A24</f>
        <v>13</v>
      </c>
      <c r="B17" s="18" t="str">
        <f>'📥 Data Transaksi'!B24</f>
        <v/>
      </c>
      <c r="C17" s="28" t="str">
        <f>'📥 Data Transaksi'!C24</f>
        <v/>
      </c>
      <c r="D17" s="18" t="str">
        <f>'📥 Data Transaksi'!D24</f>
        <v/>
      </c>
      <c r="E17" s="18">
        <f>IF('📥 Data Transaksi'!D24="MASUK",'📥 Data Transaksi'!E24,0)</f>
        <v>0</v>
      </c>
      <c r="F17" s="18">
        <f>IF('📥 Data Transaksi'!D24="KELUAR",'📥 Data Transaksi'!E24,0)</f>
        <v>0</v>
      </c>
      <c r="G17" s="18">
        <f t="shared" si="1"/>
        <v>120</v>
      </c>
      <c r="H17" s="35">
        <f>IFERROR(IF(D17="MASUK",(I16+E17*'📥 Data Transaksi'!F24)/G17,H16),H16)</f>
        <v>5296.825397</v>
      </c>
      <c r="I17" s="31">
        <f t="shared" si="2"/>
        <v>635619.0476</v>
      </c>
    </row>
    <row r="18" ht="19.5" customHeight="1">
      <c r="A18" s="18">
        <f>'📥 Data Transaksi'!A25</f>
        <v>14</v>
      </c>
      <c r="B18" s="18" t="str">
        <f>'📥 Data Transaksi'!B25</f>
        <v/>
      </c>
      <c r="C18" s="28" t="str">
        <f>'📥 Data Transaksi'!C25</f>
        <v/>
      </c>
      <c r="D18" s="18" t="str">
        <f>'📥 Data Transaksi'!D25</f>
        <v/>
      </c>
      <c r="E18" s="18">
        <f>IF('📥 Data Transaksi'!D25="MASUK",'📥 Data Transaksi'!E25,0)</f>
        <v>0</v>
      </c>
      <c r="F18" s="18">
        <f>IF('📥 Data Transaksi'!D25="KELUAR",'📥 Data Transaksi'!E25,0)</f>
        <v>0</v>
      </c>
      <c r="G18" s="18">
        <f t="shared" si="1"/>
        <v>120</v>
      </c>
      <c r="H18" s="35">
        <f>IFERROR(IF(D18="MASUK",(I17+E18*'📥 Data Transaksi'!F25)/G18,H17),H17)</f>
        <v>5296.825397</v>
      </c>
      <c r="I18" s="31">
        <f t="shared" si="2"/>
        <v>635619.0476</v>
      </c>
    </row>
    <row r="19" ht="19.5" customHeight="1">
      <c r="A19" s="18">
        <f>'📥 Data Transaksi'!A26</f>
        <v>15</v>
      </c>
      <c r="B19" s="18" t="str">
        <f>'📥 Data Transaksi'!B26</f>
        <v/>
      </c>
      <c r="C19" s="28" t="str">
        <f>'📥 Data Transaksi'!C26</f>
        <v/>
      </c>
      <c r="D19" s="18" t="str">
        <f>'📥 Data Transaksi'!D26</f>
        <v/>
      </c>
      <c r="E19" s="18">
        <f>IF('📥 Data Transaksi'!D26="MASUK",'📥 Data Transaksi'!E26,0)</f>
        <v>0</v>
      </c>
      <c r="F19" s="18">
        <f>IF('📥 Data Transaksi'!D26="KELUAR",'📥 Data Transaksi'!E26,0)</f>
        <v>0</v>
      </c>
      <c r="G19" s="18">
        <f t="shared" si="1"/>
        <v>120</v>
      </c>
      <c r="H19" s="35">
        <f>IFERROR(IF(D19="MASUK",(I18+E19*'📥 Data Transaksi'!F26)/G19,H18),H18)</f>
        <v>5296.825397</v>
      </c>
      <c r="I19" s="31">
        <f t="shared" si="2"/>
        <v>635619.0476</v>
      </c>
    </row>
    <row r="20" ht="19.5" customHeight="1">
      <c r="A20" s="18">
        <f>'📥 Data Transaksi'!A27</f>
        <v>16</v>
      </c>
      <c r="B20" s="18" t="str">
        <f>'📥 Data Transaksi'!B27</f>
        <v/>
      </c>
      <c r="C20" s="28" t="str">
        <f>'📥 Data Transaksi'!C27</f>
        <v/>
      </c>
      <c r="D20" s="18" t="str">
        <f>'📥 Data Transaksi'!D27</f>
        <v/>
      </c>
      <c r="E20" s="18">
        <f>IF('📥 Data Transaksi'!D27="MASUK",'📥 Data Transaksi'!E27,0)</f>
        <v>0</v>
      </c>
      <c r="F20" s="18">
        <f>IF('📥 Data Transaksi'!D27="KELUAR",'📥 Data Transaksi'!E27,0)</f>
        <v>0</v>
      </c>
      <c r="G20" s="18">
        <f t="shared" si="1"/>
        <v>120</v>
      </c>
      <c r="H20" s="35">
        <f>IFERROR(IF(D20="MASUK",(I19+E20*'📥 Data Transaksi'!F27)/G20,H19),H19)</f>
        <v>5296.825397</v>
      </c>
      <c r="I20" s="31">
        <f t="shared" si="2"/>
        <v>635619.0476</v>
      </c>
    </row>
    <row r="21" ht="19.5" customHeight="1">
      <c r="A21" s="18">
        <f>'📥 Data Transaksi'!A28</f>
        <v>17</v>
      </c>
      <c r="B21" s="18" t="str">
        <f>'📥 Data Transaksi'!B28</f>
        <v/>
      </c>
      <c r="C21" s="28" t="str">
        <f>'📥 Data Transaksi'!C28</f>
        <v/>
      </c>
      <c r="D21" s="18" t="str">
        <f>'📥 Data Transaksi'!D28</f>
        <v/>
      </c>
      <c r="E21" s="18">
        <f>IF('📥 Data Transaksi'!D28="MASUK",'📥 Data Transaksi'!E28,0)</f>
        <v>0</v>
      </c>
      <c r="F21" s="18">
        <f>IF('📥 Data Transaksi'!D28="KELUAR",'📥 Data Transaksi'!E28,0)</f>
        <v>0</v>
      </c>
      <c r="G21" s="18">
        <f t="shared" si="1"/>
        <v>120</v>
      </c>
      <c r="H21" s="35">
        <f>IFERROR(IF(D21="MASUK",(I20+E21*'📥 Data Transaksi'!F28)/G21,H20),H20)</f>
        <v>5296.825397</v>
      </c>
      <c r="I21" s="31">
        <f t="shared" si="2"/>
        <v>635619.0476</v>
      </c>
    </row>
    <row r="22" ht="19.5" customHeight="1">
      <c r="A22" s="18">
        <f>'📥 Data Transaksi'!A29</f>
        <v>18</v>
      </c>
      <c r="B22" s="18" t="str">
        <f>'📥 Data Transaksi'!B29</f>
        <v/>
      </c>
      <c r="C22" s="28" t="str">
        <f>'📥 Data Transaksi'!C29</f>
        <v/>
      </c>
      <c r="D22" s="18" t="str">
        <f>'📥 Data Transaksi'!D29</f>
        <v/>
      </c>
      <c r="E22" s="18">
        <f>IF('📥 Data Transaksi'!D29="MASUK",'📥 Data Transaksi'!E29,0)</f>
        <v>0</v>
      </c>
      <c r="F22" s="18">
        <f>IF('📥 Data Transaksi'!D29="KELUAR",'📥 Data Transaksi'!E29,0)</f>
        <v>0</v>
      </c>
      <c r="G22" s="18">
        <f t="shared" si="1"/>
        <v>120</v>
      </c>
      <c r="H22" s="35">
        <f>IFERROR(IF(D22="MASUK",(I21+E22*'📥 Data Transaksi'!F29)/G22,H21),H21)</f>
        <v>5296.825397</v>
      </c>
      <c r="I22" s="31">
        <f t="shared" si="2"/>
        <v>635619.0476</v>
      </c>
    </row>
    <row r="23" ht="19.5" customHeight="1">
      <c r="A23" s="18">
        <f>'📥 Data Transaksi'!A30</f>
        <v>19</v>
      </c>
      <c r="B23" s="18" t="str">
        <f>'📥 Data Transaksi'!B30</f>
        <v/>
      </c>
      <c r="C23" s="28" t="str">
        <f>'📥 Data Transaksi'!C30</f>
        <v/>
      </c>
      <c r="D23" s="18" t="str">
        <f>'📥 Data Transaksi'!D30</f>
        <v/>
      </c>
      <c r="E23" s="18">
        <f>IF('📥 Data Transaksi'!D30="MASUK",'📥 Data Transaksi'!E30,0)</f>
        <v>0</v>
      </c>
      <c r="F23" s="18">
        <f>IF('📥 Data Transaksi'!D30="KELUAR",'📥 Data Transaksi'!E30,0)</f>
        <v>0</v>
      </c>
      <c r="G23" s="18">
        <f t="shared" si="1"/>
        <v>120</v>
      </c>
      <c r="H23" s="35">
        <f>IFERROR(IF(D23="MASUK",(I22+E23*'📥 Data Transaksi'!F30)/G23,H22),H22)</f>
        <v>5296.825397</v>
      </c>
      <c r="I23" s="31">
        <f t="shared" si="2"/>
        <v>635619.0476</v>
      </c>
    </row>
    <row r="24" ht="19.5" customHeight="1">
      <c r="A24" s="18">
        <f>'📥 Data Transaksi'!A31</f>
        <v>20</v>
      </c>
      <c r="B24" s="18" t="str">
        <f>'📥 Data Transaksi'!B31</f>
        <v/>
      </c>
      <c r="C24" s="28" t="str">
        <f>'📥 Data Transaksi'!C31</f>
        <v/>
      </c>
      <c r="D24" s="18" t="str">
        <f>'📥 Data Transaksi'!D31</f>
        <v/>
      </c>
      <c r="E24" s="18">
        <f>IF('📥 Data Transaksi'!D31="MASUK",'📥 Data Transaksi'!E31,0)</f>
        <v>0</v>
      </c>
      <c r="F24" s="18">
        <f>IF('📥 Data Transaksi'!D31="KELUAR",'📥 Data Transaksi'!E31,0)</f>
        <v>0</v>
      </c>
      <c r="G24" s="18">
        <f t="shared" si="1"/>
        <v>120</v>
      </c>
      <c r="H24" s="35">
        <f>IFERROR(IF(D24="MASUK",(I23+E24*'📥 Data Transaksi'!F31)/G24,H23),H23)</f>
        <v>5296.825397</v>
      </c>
      <c r="I24" s="31">
        <f t="shared" si="2"/>
        <v>635619.0476</v>
      </c>
    </row>
    <row r="25" ht="7.5" customHeight="1"/>
    <row r="26" ht="15.0" customHeight="1">
      <c r="A26" s="13" t="s">
        <v>75</v>
      </c>
      <c r="B26" s="2"/>
      <c r="C26" s="2"/>
      <c r="D26" s="2"/>
      <c r="E26" s="2"/>
      <c r="F26" s="2"/>
      <c r="G26" s="2"/>
      <c r="H26" s="2"/>
      <c r="I26" s="3"/>
    </row>
    <row r="27" ht="21.75" customHeight="1">
      <c r="A27" s="36" t="s">
        <v>76</v>
      </c>
      <c r="B27" s="7"/>
      <c r="C27" s="7"/>
      <c r="D27" s="7"/>
      <c r="E27" s="7"/>
      <c r="F27" s="8"/>
      <c r="G27" s="37">
        <f>SUMIF('📥 Data Transaksi'!D12:D31,"MASUK",'📥 Data Transaksi'!E12:E31)</f>
        <v>180</v>
      </c>
      <c r="H27" s="7"/>
      <c r="I27" s="8"/>
    </row>
    <row r="28" ht="21.75" customHeight="1">
      <c r="A28" s="36" t="s">
        <v>77</v>
      </c>
      <c r="B28" s="7"/>
      <c r="C28" s="7"/>
      <c r="D28" s="7"/>
      <c r="E28" s="7"/>
      <c r="F28" s="8"/>
      <c r="G28" s="37">
        <f>SUMIF('📥 Data Transaksi'!D12:D31,"KELUAR",'📥 Data Transaksi'!E12:E31)</f>
        <v>160</v>
      </c>
      <c r="H28" s="7"/>
      <c r="I28" s="8"/>
    </row>
    <row r="29" ht="21.75" customHeight="1">
      <c r="A29" s="36" t="s">
        <v>78</v>
      </c>
      <c r="B29" s="7"/>
      <c r="C29" s="7"/>
      <c r="D29" s="7"/>
      <c r="E29" s="7"/>
      <c r="F29" s="8"/>
      <c r="G29" s="37">
        <f>G24</f>
        <v>120</v>
      </c>
      <c r="H29" s="7"/>
      <c r="I29" s="8"/>
    </row>
    <row r="30" ht="21.75" customHeight="1">
      <c r="A30" s="36" t="s">
        <v>79</v>
      </c>
      <c r="B30" s="7"/>
      <c r="C30" s="7"/>
      <c r="D30" s="7"/>
      <c r="E30" s="7"/>
      <c r="F30" s="8"/>
      <c r="G30" s="38">
        <f>H24</f>
        <v>5296.825397</v>
      </c>
      <c r="H30" s="7"/>
      <c r="I30" s="8"/>
    </row>
    <row r="31" ht="21.75" customHeight="1">
      <c r="A31" s="36" t="s">
        <v>80</v>
      </c>
      <c r="B31" s="7"/>
      <c r="C31" s="7"/>
      <c r="D31" s="7"/>
      <c r="E31" s="7"/>
      <c r="F31" s="8"/>
      <c r="G31" s="37">
        <f>I24</f>
        <v>635619.0476</v>
      </c>
      <c r="H31" s="7"/>
      <c r="I31" s="8"/>
    </row>
    <row r="32" ht="21.75" customHeight="1">
      <c r="A32" s="36" t="s">
        <v>81</v>
      </c>
      <c r="B32" s="7"/>
      <c r="C32" s="7"/>
      <c r="D32" s="7"/>
      <c r="E32" s="7"/>
      <c r="F32" s="8"/>
      <c r="G32" s="37">
        <f>'📥 Data Transaksi'!C8+SUMIF('📥 Data Transaksi'!D12:D31,"MASUK",'📥 Data Transaksi'!G12:G31)-I24</f>
        <v>834380.9524</v>
      </c>
      <c r="H32" s="7"/>
      <c r="I32" s="8"/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mergeCells count="15">
    <mergeCell ref="A29:F29"/>
    <mergeCell ref="G29:I29"/>
    <mergeCell ref="A30:F30"/>
    <mergeCell ref="G30:I30"/>
    <mergeCell ref="A31:F31"/>
    <mergeCell ref="G31:I31"/>
    <mergeCell ref="A32:F32"/>
    <mergeCell ref="G32:I32"/>
    <mergeCell ref="A1:I1"/>
    <mergeCell ref="A2:I2"/>
    <mergeCell ref="A26:I26"/>
    <mergeCell ref="A27:F27"/>
    <mergeCell ref="G27:I27"/>
    <mergeCell ref="A28:F28"/>
    <mergeCell ref="G28:I28"/>
  </mergeCells>
  <printOptions/>
  <pageMargins bottom="1.0" footer="0.0" header="0.0" left="0.75" right="0.75" top="1.0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8.0"/>
    <col customWidth="1" min="2" max="4" width="18.0"/>
    <col customWidth="1" min="5" max="5" width="32.0"/>
    <col customWidth="1" min="6" max="26" width="8.71"/>
  </cols>
  <sheetData>
    <row r="1" ht="30.0" customHeight="1">
      <c r="A1" s="1" t="s">
        <v>1</v>
      </c>
      <c r="B1" s="2"/>
      <c r="C1" s="2"/>
      <c r="D1" s="2"/>
      <c r="E1" s="2"/>
      <c r="F1" s="3"/>
    </row>
    <row r="2" ht="7.5" customHeight="1"/>
    <row r="3" ht="7.5" customHeight="1"/>
    <row r="4" ht="21.75" customHeight="1">
      <c r="A4" s="5" t="s">
        <v>4</v>
      </c>
      <c r="B4" s="2"/>
      <c r="C4" s="2"/>
      <c r="D4" s="2"/>
      <c r="E4" s="2"/>
      <c r="F4" s="3"/>
    </row>
    <row r="5" ht="30.0" customHeight="1">
      <c r="A5" s="11" t="s">
        <v>8</v>
      </c>
      <c r="B5" s="11" t="s">
        <v>12</v>
      </c>
      <c r="C5" s="11" t="s">
        <v>15</v>
      </c>
      <c r="D5" s="11" t="s">
        <v>16</v>
      </c>
      <c r="E5" s="11" t="s">
        <v>17</v>
      </c>
    </row>
    <row r="6" ht="21.75" customHeight="1">
      <c r="A6" s="14" t="s">
        <v>18</v>
      </c>
      <c r="B6" s="18">
        <f>'📥 Data Transaksi'!A8</f>
        <v>100</v>
      </c>
      <c r="C6" s="18">
        <f>'📥 Data Transaksi'!A8</f>
        <v>100</v>
      </c>
      <c r="D6" s="18">
        <f t="shared" ref="D6:D12" si="1">B6-C6</f>
        <v>0</v>
      </c>
      <c r="E6" s="20" t="s">
        <v>37</v>
      </c>
    </row>
    <row r="7" ht="21.75" customHeight="1">
      <c r="A7" s="14" t="s">
        <v>38</v>
      </c>
      <c r="B7" s="18">
        <f>'📥 Data Transaksi'!C8</f>
        <v>500000</v>
      </c>
      <c r="C7" s="18">
        <f>'📥 Data Transaksi'!C8</f>
        <v>500000</v>
      </c>
      <c r="D7" s="18">
        <f t="shared" si="1"/>
        <v>0</v>
      </c>
      <c r="E7" s="20" t="s">
        <v>37</v>
      </c>
    </row>
    <row r="8" ht="21.75" customHeight="1">
      <c r="A8" s="14" t="s">
        <v>41</v>
      </c>
      <c r="B8" s="18">
        <f>SUMIF('📥 Data Transaksi'!D12:D31,"MASUK",'📥 Data Transaksi'!E12:E31)</f>
        <v>180</v>
      </c>
      <c r="C8" s="18">
        <f>SUMIF('📥 Data Transaksi'!D12:D31,"MASUK",'📥 Data Transaksi'!E12:E31)</f>
        <v>180</v>
      </c>
      <c r="D8" s="18">
        <f t="shared" si="1"/>
        <v>0</v>
      </c>
      <c r="E8" s="25" t="s">
        <v>48</v>
      </c>
    </row>
    <row r="9" ht="21.75" customHeight="1">
      <c r="A9" s="14" t="s">
        <v>50</v>
      </c>
      <c r="B9" s="18">
        <f>SUMIF('📥 Data Transaksi'!D12:D31,"KELUAR",'📥 Data Transaksi'!E12:E31)</f>
        <v>160</v>
      </c>
      <c r="C9" s="18">
        <f>SUMIF('📥 Data Transaksi'!D12:D31,"KELUAR",'📥 Data Transaksi'!E12:E31)</f>
        <v>160</v>
      </c>
      <c r="D9" s="18">
        <f t="shared" si="1"/>
        <v>0</v>
      </c>
      <c r="E9" s="25" t="s">
        <v>48</v>
      </c>
    </row>
    <row r="10" ht="21.75" customHeight="1">
      <c r="A10" s="14" t="s">
        <v>54</v>
      </c>
      <c r="B10" s="18">
        <f>'📊 Metode FIFO'!H28</f>
        <v>120</v>
      </c>
      <c r="C10" s="18">
        <f>'📊 Metode Average'!G24</f>
        <v>120</v>
      </c>
      <c r="D10" s="18">
        <f t="shared" si="1"/>
        <v>0</v>
      </c>
      <c r="E10" s="20" t="s">
        <v>55</v>
      </c>
    </row>
    <row r="11" ht="21.75" customHeight="1">
      <c r="A11" s="14" t="s">
        <v>57</v>
      </c>
      <c r="B11" s="18">
        <f>'📊 Metode FIFO'!G34</f>
        <v>617425.8421</v>
      </c>
      <c r="C11" s="18">
        <f>'📊 Metode Average'!G31</f>
        <v>635619.0476</v>
      </c>
      <c r="D11" s="18">
        <f t="shared" si="1"/>
        <v>-18193.20549</v>
      </c>
      <c r="E11" s="20" t="s">
        <v>62</v>
      </c>
    </row>
    <row r="12" ht="21.75" customHeight="1">
      <c r="A12" s="14" t="s">
        <v>63</v>
      </c>
      <c r="B12" s="18">
        <f>'📊 Metode FIFO'!G35</f>
        <v>852574.1579</v>
      </c>
      <c r="C12" s="18">
        <f>'📊 Metode Average'!G32</f>
        <v>834380.9524</v>
      </c>
      <c r="D12" s="18">
        <f t="shared" si="1"/>
        <v>18193.20549</v>
      </c>
      <c r="E12" s="20" t="s">
        <v>68</v>
      </c>
    </row>
    <row r="13" ht="7.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</sheetData>
  <mergeCells count="2">
    <mergeCell ref="A1:F1"/>
    <mergeCell ref="A4:F4"/>
  </mergeCells>
  <printOptions/>
  <pageMargins bottom="1.0" footer="0.0" header="0.0" left="0.75" right="0.75" top="1.0"/>
  <pageSetup paperSize="9" orientation="portrait"/>
  <drawing r:id="rId1"/>
</worksheet>
</file>